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035" activeTab="1"/>
  </bookViews>
  <sheets>
    <sheet name="Сводная" sheetId="1" r:id="rId1"/>
    <sheet name="Замена" sheetId="2" r:id="rId2"/>
    <sheet name="ПНР" sheetId="3" r:id="rId3"/>
    <sheet name="ЛДСС" sheetId="4" r:id="rId4"/>
    <sheet name="ТО" sheetId="5" r:id="rId5"/>
    <sheet name="ВОР" sheetId="6" r:id="rId6"/>
  </sheets>
  <definedNames>
    <definedName name="Constr" localSheetId="1">'Замена'!#REF!</definedName>
    <definedName name="FOT" localSheetId="1">'Замена'!#REF!</definedName>
    <definedName name="Ind" localSheetId="1">'Замена'!#REF!</definedName>
    <definedName name="Obj" localSheetId="1">'Замена'!#REF!</definedName>
    <definedName name="Obosn" localSheetId="1">'Замена'!#REF!</definedName>
    <definedName name="SmPr" localSheetId="1">'Замена'!#REF!</definedName>
    <definedName name="_xlnm.Print_Titles" localSheetId="5">'ВОР'!$11:$11</definedName>
    <definedName name="_xlnm.Print_Titles" localSheetId="3">'ЛДСС'!$25:$25</definedName>
  </definedNames>
  <calcPr fullCalcOnLoad="1"/>
</workbook>
</file>

<file path=xl/sharedStrings.xml><?xml version="1.0" encoding="utf-8"?>
<sst xmlns="http://schemas.openxmlformats.org/spreadsheetml/2006/main" count="1019" uniqueCount="599">
  <si>
    <r>
      <t>Громкоговоритель или звуковая колонка: в помещении-  монтаж ПУ кабины</t>
    </r>
    <r>
      <rPr>
        <i/>
        <sz val="7"/>
        <rFont val="Arial"/>
        <family val="2"/>
      </rPr>
      <t xml:space="preserve">
(МАТ=0 к расх.)
ИНДЕКС К ПОЗИЦИИ(справочно):
1 Индекс изменения сметной стоимости СМР на 2 кв. 2020 г. СМР=7,52
НР (23,52 руб.): 92% от ФОТ
СП (16,61 руб.): 65% от ФОТ</t>
    </r>
  </si>
  <si>
    <r>
      <t>Извещатель ОС автоматический контактный, магнитоконтактный на открывание окон, дверей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(9,1 руб.): 80% от ФОТ
СП (6,83 руб.): 60% от ФОТ</t>
    </r>
  </si>
  <si>
    <r>
      <t>Прокладка однопарного провода с креплением проволочными скрепами по стене: бетонной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(10,16 руб.): 80% от ФОТ
СП (7,62 руб.): 60% от ФОТ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</si>
  <si>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Arial"/>
        <family val="2"/>
      </rPr>
      <t xml:space="preserve">
(ТЧ п. 1.1.95 групповая работа ПЗ=1,2 (ОЗП=1,2; ЭМ=1,2 к расх.; ЗПМ=1,2; МАТ=1,2 к расх.; ТЗ=1,2; ТЗМ=1,2))
ИНДЕКС К ПОЗИЦИИ(справочно):
1 Индекс инфляции к ПНР в ц. 2020 г. СМР=15,14
НР (7632 руб.): 65% от ФОТ
СП (4696,62 руб.): 40% от ФОТ</t>
    </r>
  </si>
  <si>
    <r>
      <t>Преобразователь частотный скорости лифта грузоподъемностью до 1000 кг со скоростью движения кабины до 1,6 м/с, напряжение до 1 кВ</t>
    </r>
    <r>
      <rPr>
        <i/>
        <sz val="7"/>
        <rFont val="Arial"/>
        <family val="2"/>
      </rPr>
      <t xml:space="preserve">
(ПЗ=0,12 (ОЗП=0,12; ЭМ=0,12 к расх.; ЗПМ=0,12; МАТ=0,12 к расх.; ТЗ=0,12; ТЗМ=0,12))
ИНДЕКС К ПОЗИЦИИ(справочно):
1 Индекс инфляции к ПНР в ц. 2020 г. СМР=15,14
НР (379,64 руб.): 65% от ФОТ
СП (233,62 руб.): 40% от ФОТ</t>
    </r>
  </si>
  <si>
    <t xml:space="preserve">   65% ФОТ (от 12325,6) (Поз. 1-2)</t>
  </si>
  <si>
    <t xml:space="preserve">   40% ФОТ (от 12325,6) (Поз. 1-2)</t>
  </si>
  <si>
    <t xml:space="preserve">  Всего с учетом "Индекс инфляции к ПНР в ц. 2020 г. СМР=15,14"</t>
  </si>
  <si>
    <t>___________________________459059,58</t>
  </si>
  <si>
    <t>___________________________12325,6</t>
  </si>
  <si>
    <t>_______________________________________________________________________________________________664,49</t>
  </si>
  <si>
    <t>Пусконаладочные работы пассажирского лифта г/п 400  кг на 10 остановок, парная работа</t>
  </si>
  <si>
    <t>Замена пассажирского лифта г/п 400 кг на 10 остановок, высота подъема 25,2 м, парная работа</t>
  </si>
  <si>
    <r>
      <t>Провода телефонные распределительные однопарные марки ТРВ с медными однопроволочными жилами диаметром 0,5 мм с поливинилхлоридной изоляцией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</t>
    </r>
  </si>
  <si>
    <t xml:space="preserve">    Всего с учетом "Индекс изменения сметной стоимости оборудования на 2 кв. 2020 г. СМР=4,12"</t>
  </si>
  <si>
    <t>_______________________________________________________________________________________________1050125,58</t>
  </si>
  <si>
    <r>
      <t>ТЕРмр01-01-006-04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</si>
  <si>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Добавлять или исключать на каждый этаж сверх или менее 9-ти по расценкам 01-01-006-01, -02,-03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(36,73 руб.): 80% от ФОТ
СП (27,55 руб.): 60% от ФОТ</t>
    </r>
  </si>
  <si>
    <t>1 этаж</t>
  </si>
  <si>
    <r>
      <t>Замена двери шахты, грузоподъемность лифта до 500 кг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(3256,8 руб.): 80% от ФОТ
СП (2442,6 руб.): 60% от ФОТ</t>
    </r>
  </si>
  <si>
    <r>
      <t>Демонтаж стальных труб, проложенных в борозде пола диаметром: до 80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(9,61 руб.): 85% от ФОТ
СП (7,35 руб.): 65% от ФОТ</t>
    </r>
  </si>
  <si>
    <r>
      <t>Труба полиэтиленовая по основанию пола, диаметр до 50 мм</t>
    </r>
    <r>
      <rPr>
        <i/>
        <sz val="7"/>
        <rFont val="Arial"/>
        <family val="2"/>
      </rPr>
      <t xml:space="preserve">
323,74 = 345,11 - 1 x 21,37
ИНДЕКС К ПОЗИЦИИ(справочно):
1 Индекс инфляции к СМР в ц. 2020 г. СМР=7,52
НР (2,92 руб.): 95% от ФОТ
СП (2 руб.): 65% от ФОТ</t>
    </r>
  </si>
  <si>
    <r>
      <t>Перетирка штукатурки: потолков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(17,92 руб.): 79% от ФОТ
СП (11,34 руб.): 50% от ФОТ</t>
    </r>
  </si>
  <si>
    <r>
      <t>0,06601</t>
    </r>
    <r>
      <rPr>
        <i/>
        <sz val="6"/>
        <rFont val="Arial"/>
        <family val="2"/>
      </rPr>
      <t xml:space="preserve">
4,6*4,1*0,7*0,5/100</t>
    </r>
  </si>
  <si>
    <r>
      <t>0,02829</t>
    </r>
    <r>
      <rPr>
        <i/>
        <sz val="6"/>
        <rFont val="Arial"/>
        <family val="2"/>
      </rPr>
      <t xml:space="preserve">
4,6*4,1*0,3*0,5/100</t>
    </r>
  </si>
  <si>
    <r>
      <t>0,0943</t>
    </r>
    <r>
      <rPr>
        <i/>
        <sz val="6"/>
        <rFont val="Arial"/>
        <family val="2"/>
      </rPr>
      <t xml:space="preserve">
4,6*4,1*0,5/100</t>
    </r>
  </si>
  <si>
    <r>
      <t>Перетирка штукатурки: стен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(48,13 руб.): 79% от ФОТ
СП (30,47 руб.): 50% от ФОТ</t>
    </r>
  </si>
  <si>
    <r>
      <t>0,17738</t>
    </r>
    <r>
      <rPr>
        <i/>
        <sz val="6"/>
        <rFont val="Arial"/>
        <family val="2"/>
      </rPr>
      <t xml:space="preserve">
(((4,6+4,1)*2*3-1,9*0,8)*0,7)*0,5/100</t>
    </r>
  </si>
  <si>
    <r>
      <t>Ремонт штукатурки внутренних стен по камню известковым раствором площадью отдельных мест: до 1 м2 толщиной слоя до 20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(152,97 руб.): 79% от ФОТ
СП (96,82 руб.): 50% от ФОТ</t>
    </r>
  </si>
  <si>
    <r>
      <t>0,07602</t>
    </r>
    <r>
      <rPr>
        <i/>
        <sz val="6"/>
        <rFont val="Arial"/>
        <family val="2"/>
      </rPr>
      <t xml:space="preserve">
(((4,6+4,1)*2*3-1,9*0,8)*0,3)*0,5/100</t>
    </r>
  </si>
  <si>
    <r>
      <t>0,2534</t>
    </r>
    <r>
      <rPr>
        <i/>
        <sz val="6"/>
        <rFont val="Arial"/>
        <family val="2"/>
      </rPr>
      <t xml:space="preserve">
(((4,6+4,1)*2*3-1,9*0,8))*0,5/100</t>
    </r>
  </si>
  <si>
    <t xml:space="preserve">   79% ФОТ (от 358,48) (Поз. 58-59, 63-64)</t>
  </si>
  <si>
    <t xml:space="preserve">   50% ФОТ (от 784,86) (Поз. 58-59, 63-64, 74)</t>
  </si>
  <si>
    <t>освещение шахты лифта 400 кг</t>
  </si>
  <si>
    <t>Перетирка штукатурки потолков, 70% поверхности, по 50% на лифт</t>
  </si>
  <si>
    <t>Ремонт штукатурки потолков, 30 % поверхности, по 50% на лифт</t>
  </si>
  <si>
    <t>Окраска водоэмульсионная потолков, по 50% на лифт</t>
  </si>
  <si>
    <t>Устройство стяжек цементных толщиной 20 мм, по 50% на лифт</t>
  </si>
  <si>
    <t>Окраска масляными составами пола МП, по 50% на лифт</t>
  </si>
  <si>
    <t>Перетирка штукатурки стен, 70% поверхности, по 50% на лифт</t>
  </si>
  <si>
    <t>Ремонт штукатурки стен, 30 % поверхности, по 50% на лифт</t>
  </si>
  <si>
    <t>Окраска водоэмульсионная стен, по 50% на лифт</t>
  </si>
  <si>
    <r>
      <t>0,03</t>
    </r>
    <r>
      <rPr>
        <i/>
        <sz val="6"/>
        <rFont val="Arial"/>
        <family val="2"/>
      </rPr>
      <t xml:space="preserve">
2*0,015</t>
    </r>
  </si>
  <si>
    <r>
      <t>Демонтаж кабеля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(28,42 руб.): 85% от ФОТ
СП (21,73 руб.): 65% от ФОТ</t>
    </r>
  </si>
  <si>
    <r>
      <t>0,315</t>
    </r>
    <r>
      <rPr>
        <i/>
        <sz val="6"/>
        <rFont val="Arial"/>
        <family val="2"/>
      </rPr>
      <t xml:space="preserve">
(10*2*1,5+1,5)/100</t>
    </r>
  </si>
  <si>
    <t>Дверь противопожарная, кг</t>
  </si>
  <si>
    <r>
      <t>ТЕРм08-02-413-01
Приказ Минстроя России от 13.03.15 №171/пр</t>
    </r>
    <r>
      <rPr>
        <i/>
        <sz val="9"/>
        <rFont val="Arial"/>
        <family val="2"/>
      </rPr>
      <t xml:space="preserve">
ПУВПГ 4*0,5 на ДШ и 3*0,5 (КнВыз, табло), прим.</t>
    </r>
  </si>
  <si>
    <r>
      <t>Провод, количество проводов в резинобитумной трубке: до 2, сечение провода до 6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(65,1 руб.): 95% от ФОТ
СП (44,54 руб.): 65% от ФОТ</t>
    </r>
  </si>
  <si>
    <r>
      <t>Светильник местного освещения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(99,82 руб.): 95% от ФОТ
СП (68,3 руб.): 65% от ФОТ</t>
    </r>
  </si>
  <si>
    <r>
      <t>Пробивка в кирпичных стенах отверстий круглых диаметром: до 50 мм при толщине стен до 25 см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(85,63 руб.): 99%=110%*0,9 от ФОТ
СП (51,89 руб.): 60%=70%*0,85 от ФОТ</t>
    </r>
  </si>
  <si>
    <r>
      <t>Монтаж: лотков, решеток, затворов из полосовой и тонколистовой стали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(10,42 руб.): 81%=90%*0,9 от ФОТ
СП (9,26 руб.): 72%=85%*0,85 от ФОТ</t>
    </r>
  </si>
  <si>
    <r>
      <t>0,021</t>
    </r>
    <r>
      <rPr>
        <i/>
        <sz val="6"/>
        <rFont val="Arial"/>
        <family val="2"/>
      </rPr>
      <t xml:space="preserve">
2,1*10/1000</t>
    </r>
  </si>
  <si>
    <r>
      <t>ТССЦ-204-0064
Приказ Минстроя России от 13.03.15 №171/пр</t>
    </r>
    <r>
      <rPr>
        <i/>
        <sz val="9"/>
        <rFont val="Arial"/>
        <family val="2"/>
      </rPr>
      <t xml:space="preserve">
обрамления и портальные пластины</t>
    </r>
  </si>
  <si>
    <r>
      <t>Устройство чеканки и расшивка швов цокольных панелей с внутренней стороны раствором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(69,39 руб.): 86% от ФОТ
СП (56,48 руб.): 70% от ФОТ</t>
    </r>
  </si>
  <si>
    <r>
      <t>0,47</t>
    </r>
    <r>
      <rPr>
        <i/>
        <sz val="6"/>
        <rFont val="Arial"/>
        <family val="2"/>
      </rPr>
      <t xml:space="preserve">
(2+2+0,7)*10/100</t>
    </r>
  </si>
  <si>
    <r>
      <t>Стоимость лифта пасс. г/п 400кг на 10 ост., исп. Е30, фотореле, ЧП ГП</t>
    </r>
    <r>
      <rPr>
        <i/>
        <sz val="7"/>
        <rFont val="Arial"/>
        <family val="2"/>
      </rPr>
      <t xml:space="preserve">
ПЗ=(1208940*1,012*1,03)/1,2/4,12
ИНДЕКС К ПОЗИЦИИ(справочно):
2 Индекс инфляции к стоимости оборудования в ц. 2020 г. СМР=4,12
</t>
    </r>
  </si>
  <si>
    <r>
      <t>254884,85</t>
    </r>
    <r>
      <rPr>
        <i/>
        <sz val="6"/>
        <rFont val="Arial"/>
        <family val="2"/>
      </rPr>
      <t xml:space="preserve">
(1208940*1,012*1,03)/1,2/4,12</t>
    </r>
  </si>
  <si>
    <t>________________________</t>
  </si>
  <si>
    <t>_______________________</t>
  </si>
  <si>
    <t xml:space="preserve"> кг/ост.</t>
  </si>
  <si>
    <t xml:space="preserve">Сверление (пробивка) в стенах отверстий диаметром до 50 мм </t>
  </si>
  <si>
    <t xml:space="preserve"> высота шахты х 3 шт. разнесенных кабеля ПУВПГ 18*0,5</t>
  </si>
  <si>
    <t>на каждой остановке и в приямке</t>
  </si>
  <si>
    <t>ширина МП</t>
  </si>
  <si>
    <t>глубина МП</t>
  </si>
  <si>
    <t>ширина шахты</t>
  </si>
  <si>
    <t>глубина шахты</t>
  </si>
  <si>
    <t xml:space="preserve">_____________________  </t>
  </si>
  <si>
    <t xml:space="preserve"> _______________________</t>
  </si>
  <si>
    <t>______________________</t>
  </si>
  <si>
    <t>_____________________</t>
  </si>
  <si>
    <t>На двери шахты по 1,5 м</t>
  </si>
  <si>
    <t>На кнопки вызова по 1,5 м</t>
  </si>
  <si>
    <t>В приямок 1,5 м</t>
  </si>
  <si>
    <t>На двери шахты по 1,5 м ПУВПГ 4*0,5</t>
  </si>
  <si>
    <t>На кнопки вызова по 1,5 м ПУВПГ 3*0,5</t>
  </si>
  <si>
    <t>На табло ПУВПГ 3*0,5 1,5 м</t>
  </si>
  <si>
    <t>Монтаж: обрамлений ДШ со стоимостью конструкций</t>
  </si>
  <si>
    <t>Монтаж портальных пластин со стоимостью конструкций</t>
  </si>
  <si>
    <t>Заделка щелей проемов дверей шахты</t>
  </si>
  <si>
    <t xml:space="preserve">ЛОКАЛЬНЫЙ СМЕТНЫЙ РАСЧЕТ № 3 </t>
  </si>
  <si>
    <t>лифт, ЧП ГП</t>
  </si>
  <si>
    <t>Пусконаладочные работы лифта  400 кг с ЧП главного привода</t>
  </si>
  <si>
    <t>Прокладка кабель групповой работы</t>
  </si>
  <si>
    <t>от СУЛ пасс. До СУЛ груз.(по 50% на лифт)</t>
  </si>
  <si>
    <t>от СУЛ пасс. До СУЛ груз., ПУВПГ-18*0,5 кабель групповой работы (по 50% на лифт)</t>
  </si>
  <si>
    <t>парная работа, число остановок</t>
  </si>
  <si>
    <t>парная работа</t>
  </si>
  <si>
    <t>Замена противовеса</t>
  </si>
  <si>
    <t>Число канатов</t>
  </si>
  <si>
    <t>68</t>
  </si>
  <si>
    <r>
      <t>ТЕРр61-4-9</t>
    </r>
    <r>
      <rPr>
        <i/>
        <sz val="7"/>
        <rFont val="Arial"/>
        <family val="2"/>
      </rPr>
      <t xml:space="preserve">
Приказ Минстроя России от 13.03.15 №171/пр</t>
    </r>
  </si>
  <si>
    <t>100 м2 отремонтированной поверхности</t>
  </si>
  <si>
    <t>69</t>
  </si>
  <si>
    <r>
      <t>ТЕР15-04-005-02</t>
    </r>
    <r>
      <rPr>
        <i/>
        <sz val="7"/>
        <rFont val="Arial"/>
        <family val="2"/>
      </rPr>
      <t xml:space="preserve">
Приказ Минстроя России от 13.03.15 №171/пр</t>
    </r>
  </si>
  <si>
    <t>100 м2 окрашиваемой поверхности</t>
  </si>
  <si>
    <t>70</t>
  </si>
  <si>
    <r>
      <t>ТЕР11-01-011-01</t>
    </r>
    <r>
      <rPr>
        <i/>
        <sz val="7"/>
        <rFont val="Arial"/>
        <family val="2"/>
      </rPr>
      <t xml:space="preserve">
Приказ Минстроя России от 13.03.15 №171/пр</t>
    </r>
  </si>
  <si>
    <t>100 м2 стяжки</t>
  </si>
  <si>
    <t>71</t>
  </si>
  <si>
    <r>
      <t>ТЕР15-04-024-08 прим</t>
    </r>
    <r>
      <rPr>
        <i/>
        <sz val="7"/>
        <rFont val="Arial"/>
        <family val="2"/>
      </rPr>
      <t xml:space="preserve">
Приказ Минстроя России от 13.03.15 №171/пр</t>
    </r>
  </si>
  <si>
    <t>72</t>
  </si>
  <si>
    <t>73</t>
  </si>
  <si>
    <r>
      <t>ТЕРр61-2-1</t>
    </r>
    <r>
      <rPr>
        <i/>
        <sz val="7"/>
        <rFont val="Arial"/>
        <family val="2"/>
      </rPr>
      <t xml:space="preserve">
Приказ Минстроя России от 13.03.15 №171/пр</t>
    </r>
  </si>
  <si>
    <t>74</t>
  </si>
  <si>
    <r>
      <t>ТЕР15-04-005-01</t>
    </r>
    <r>
      <rPr>
        <i/>
        <sz val="7"/>
        <rFont val="Arial"/>
        <family val="2"/>
      </rPr>
      <t xml:space="preserve">
Приказ Минстроя России от 13.03.15 №171/пр</t>
    </r>
  </si>
  <si>
    <t>75</t>
  </si>
  <si>
    <r>
      <t>Масляная окраска металлических поверхностей: больших (кроме кровель), количество окрасок 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(5,8 руб.): 95%=105%*0,9 от ФОТ
СП (2,87 руб.): 47%=55%*0,85 от ФОТ</t>
    </r>
  </si>
  <si>
    <r>
      <t>ТЕР15-04-030-02
Приказ Минстроя России от 13.03.15 №171/пр</t>
    </r>
    <r>
      <rPr>
        <i/>
        <sz val="9"/>
        <rFont val="Arial"/>
        <family val="2"/>
      </rPr>
      <t xml:space="preserve">
демонт.балка, заземление и м/к шахты</t>
    </r>
  </si>
  <si>
    <t>76</t>
  </si>
  <si>
    <r>
      <t>ТЕР46-03-009-06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</si>
  <si>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ТЕР46-04-001-02</t>
    </r>
    <r>
      <rPr>
        <i/>
        <sz val="7"/>
        <rFont val="Arial"/>
        <family val="2"/>
      </rPr>
      <t xml:space="preserve">
Приказ Минстроя России от 13.03.15 №171/пр</t>
    </r>
  </si>
  <si>
    <t>1 м3</t>
  </si>
  <si>
    <r>
      <t>Разборка бетонных фундаментов (опоры в приямке)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(42,74 руб.): 99%=110%*0,9 от ФОТ
СП (25,9 руб.): 60%=70%*0,85 от ФОТ</t>
    </r>
  </si>
  <si>
    <r>
      <t>ТЕР09-06-001-02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</si>
  <si>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ТЕРр53-21-14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</si>
  <si>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преобразователя частоты</t>
    </r>
    <r>
      <rPr>
        <i/>
        <sz val="7"/>
        <rFont val="Arial"/>
        <family val="2"/>
      </rPr>
      <t xml:space="preserve">
(Монтаж ПЗ=0,667 (ОЗП=0,667; ЭМ=0,667 к расх.; ЗПМ=0,667; МАТ=0,667 к расх.; ТЗ=0,667; ТЗМ=0,667))
ИНДЕКС К ПОЗИЦИИ(справочно):
1 Индекс инфляции к СМР в ц. 2020 г. СМР=7,52
НР (144,88 руб.): 80% от ФОТ
СП (108,66 руб.): 60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</si>
  <si>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(1,2 руб.): 95% от ФОТ
СП (0</t>
    </r>
  </si>
  <si>
    <r>
  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35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(1,72 руб.): 95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</si>
  <si>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(2,56 руб.): 95% от ФОТ
СП (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</si>
  <si>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(0,88 руб.): 95% от ФОТ
СП (0,</t>
    </r>
  </si>
  <si>
    <r>
  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(1,05 руб.): 95% 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</si>
  <si>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(1,91 руб.): 95% от ФОТ
СП (1,</t>
    </r>
  </si>
  <si>
    <r>
      <t>Кабель двух-четырехжильный по установленным конструкциям и лоткам с установкой ответвительных коробок: в помещениях с нормальной средой сечением жилы до 10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(141,23 руб.): 9</t>
    </r>
  </si>
  <si>
    <r>
      <t>Провод групповой осветительных сетей в защитной оболочке или кабель двух-трехжильный под штукатурку по стенам или в бороздах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(62,83 руб.): 95% от ФОТ
СП (42,99 руб.): 65% от ФО</t>
    </r>
  </si>
  <si>
    <r>
      <t>Демонтаж конструкций  дверей  машинного помещения</t>
    </r>
    <r>
      <rPr>
        <i/>
        <sz val="7"/>
        <rFont val="Arial"/>
        <family val="2"/>
      </rPr>
      <t xml:space="preserve">
(МДС38 п.3.3.1. Демонтаж (разборка) металлических конструкций ОЗП=0,7; ЭМ=0,7 к расх.; ЗПМ=0,7; МАТ=0 к расх.; ТЗ=0,7; ТЗМ=0,7)
ИНДЕКС К ПОЗИЦИИ(справочно):
1 Индекс инфляции к СМР в ц. 2020 г. СМР=7,52
Н</t>
    </r>
  </si>
  <si>
    <r>
      <t>Ремонт штукатурки потолков по камню и бетону цементно-известковым раствором, площадью отдельных мест: до 10 м2 толщиной слоя до 20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(64,18 руб.): 79% от ФОТ
СП (40,62 руб.): </t>
    </r>
  </si>
  <si>
    <r>
      <t>Окраска поливинилацетатными водоэмульсионными составами простая по штукатурке и сборным конструкциям: потолков, подготовленным под окраску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(19,19 руб.): 95%=105%*0,9 от ФОТ
СП </t>
    </r>
  </si>
  <si>
    <r>
      <t>Устройство стяжек цементных толщиной 20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(45,79 руб.): 111%=123%*0,9 от ФОТ
СП (26,4 руб.): 64%=75%*0,85 от ФОТ</t>
    </r>
  </si>
  <si>
    <r>
      <t>0,088451</t>
    </r>
    <r>
      <rPr>
        <i/>
        <sz val="6"/>
        <rFont val="Arial"/>
        <family val="2"/>
      </rPr>
      <t xml:space="preserve">
(4,6*4,1-1,34*0,873)*0,5/100</t>
    </r>
  </si>
  <si>
    <r>
      <t>Простая окраска масляными составами по штукатурке и сборным конструкциям: полов, подготовленных под окраску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(21,89 руб.): 95%=105%*0,9 от ФОТ
СП (10,83 руб.): 47%=55%*0,85 от Ф</t>
    </r>
  </si>
  <si>
    <r>
      <t>Окраска поливинилацетатными водоэмульсионными составами простая по штукатурке и сборным конструкциям: стен, подготовленным под окраску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(46,2 руб.): 95%=105%*0,9 от ФОТ
СП (22,8</t>
    </r>
  </si>
  <si>
    <r>
  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t>
    </r>
    <r>
      <rPr>
        <i/>
        <sz val="7"/>
        <rFont val="Arial"/>
        <family val="2"/>
      </rPr>
      <t xml:space="preserve">
ИНДЕКС К ПОЗИЦИИ(справочно):
1 Индекс инфляции к СМР в</t>
    </r>
  </si>
  <si>
    <t>100 м восстановленной герметизации стыков</t>
  </si>
  <si>
    <r>
      <t>ТЕРр62-41-1</t>
    </r>
    <r>
      <rPr>
        <i/>
        <sz val="7"/>
        <rFont val="Arial"/>
        <family val="2"/>
      </rPr>
      <t xml:space="preserve">
Приказ Минстроя России от 13.03.15 №171/пр</t>
    </r>
  </si>
  <si>
    <t>100 м2 расчищенной поверхности</t>
  </si>
  <si>
    <r>
      <t>ТССЦпг-01-01-01-041</t>
    </r>
    <r>
      <rPr>
        <i/>
        <sz val="7"/>
        <rFont val="Arial"/>
        <family val="2"/>
      </rPr>
      <t xml:space="preserve">
Приказ Минстроя России от 13.03.15 №171/пр</t>
    </r>
  </si>
  <si>
    <t>1 т груза</t>
  </si>
  <si>
    <r>
      <t>Погрузочные работы при автомобильных перевозках: мусора строительного с погрузкой вручную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0% от ФОТ
СП 0% от ФОТ</t>
    </r>
  </si>
  <si>
    <r>
      <t>ТССЦпг-03-21-01-015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</si>
  <si>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Перевозка грузов автомобилями-самосвалами грузоподъемностью 10 т, работающих вне карьера, на расстояние: до 15 км I класс груза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0% от ФОТ
СП 0% от ФОТ</t>
    </r>
  </si>
  <si>
    <t xml:space="preserve">                           Раздел 4. Оборудование в текущих ценах</t>
  </si>
  <si>
    <t>комплект</t>
  </si>
  <si>
    <t>Итого прямые затраты по смете в ценах 2001г.</t>
  </si>
  <si>
    <t>Накладные расходы</t>
  </si>
  <si>
    <t xml:space="preserve">  В том числе, справочно:</t>
  </si>
  <si>
    <t>Сметная прибыль</t>
  </si>
  <si>
    <t>Итоги по смете:</t>
  </si>
  <si>
    <t xml:space="preserve">  Итого Строительные работы</t>
  </si>
  <si>
    <t xml:space="preserve">  Итоги по Монтажным работам</t>
  </si>
  <si>
    <t xml:space="preserve">    Монтаж оборудования</t>
  </si>
  <si>
    <t xml:space="preserve">    Электромонтажные работы (ремонтно-строительные)</t>
  </si>
  <si>
    <t xml:space="preserve">    Электромонтажные работы на других объектах</t>
  </si>
  <si>
    <t xml:space="preserve">    Итого</t>
  </si>
  <si>
    <t xml:space="preserve">    Всего с учетом "Индекс инфляции к СМР в ц. 2020 г. СМР=7,52"</t>
  </si>
  <si>
    <t xml:space="preserve">  Итоги по Оборудованию</t>
  </si>
  <si>
    <t xml:space="preserve">    </t>
  </si>
  <si>
    <t xml:space="preserve">    Всего с учетом "Индекс инфляции к стоимости оборудования в ц. 2020 г. СМР=4,12"</t>
  </si>
  <si>
    <t xml:space="preserve">  Итого</t>
  </si>
  <si>
    <t xml:space="preserve">  НДС 20%</t>
  </si>
  <si>
    <t xml:space="preserve">  ВСЕГО по смете</t>
  </si>
  <si>
    <t>(должность, подпись, расшифровка)</t>
  </si>
  <si>
    <t>Проверил: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</si>
  <si>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</si>
  <si>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</si>
  <si>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</si>
  <si>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</si>
  <si>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</si>
  <si>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</si>
  <si>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</si>
  <si>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35</t>
  </si>
  <si>
    <r>
      <t>ТЕРм08-02-410-02
Приказ Минстроя России от 13.03.15 №171/пр</t>
    </r>
    <r>
      <rPr>
        <i/>
        <sz val="9"/>
        <rFont val="Arial"/>
        <family val="2"/>
      </rPr>
      <t xml:space="preserve">
ВУ-лебедка-ОС</t>
    </r>
  </si>
  <si>
    <t>36</t>
  </si>
  <si>
    <r>
      <t>ТЕРм08-02-412-01
Приказ Минстроя России от 13.03.15 №171/пр</t>
    </r>
    <r>
      <rPr>
        <i/>
        <sz val="9"/>
        <rFont val="Arial"/>
        <family val="2"/>
      </rPr>
      <t xml:space="preserve">
Лебедка и ОС ПУВПГ 2*0,5</t>
    </r>
  </si>
  <si>
    <t>37</t>
  </si>
  <si>
    <r>
      <t>ТЕРм08-02-412-02
Приказ Минстроя России от 13.03.15 №171/пр</t>
    </r>
    <r>
      <rPr>
        <i/>
        <sz val="9"/>
        <rFont val="Arial"/>
        <family val="2"/>
      </rPr>
      <t xml:space="preserve">
ВУ ПВ3 5х4</t>
    </r>
  </si>
  <si>
    <t>38</t>
  </si>
  <si>
    <r>
      <t>ТЕРм08-02-412-09
Приказ Минстроя России от 13.03.15 №171/пр</t>
    </r>
    <r>
      <rPr>
        <i/>
        <sz val="9"/>
        <rFont val="Arial"/>
        <family val="2"/>
      </rPr>
      <t xml:space="preserve">
лебедка ПВ3 4х4, ос ПУВПГ 5*0,5</t>
    </r>
  </si>
  <si>
    <t>39</t>
  </si>
  <si>
    <r>
      <t>ТЕРм08-02-472-06</t>
    </r>
    <r>
      <rPr>
        <i/>
        <sz val="7"/>
        <rFont val="Arial"/>
        <family val="2"/>
      </rPr>
      <t xml:space="preserve">
Приказ Минстроя России от 13.03.15 №171/пр</t>
    </r>
  </si>
  <si>
    <t xml:space="preserve">                           Освещение и розеточная сеть машинного помещения</t>
  </si>
  <si>
    <t>40</t>
  </si>
  <si>
    <t>41</t>
  </si>
  <si>
    <t>м</t>
  </si>
  <si>
    <t>42</t>
  </si>
  <si>
    <t>43</t>
  </si>
  <si>
    <t>ТССЦ-502-0907</t>
  </si>
  <si>
    <t>1000 м</t>
  </si>
  <si>
    <r>
      <t>Провода силовые гибкие с медными жилами с изоляцией и оболочкой из ПВХ, не распространяющий горение, с низким дымо- и газовыделением марки ПВСнг-LS 3х1,5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</t>
    </r>
  </si>
  <si>
    <t>44</t>
  </si>
  <si>
    <r>
      <t>ТЕРм08-03-593-09</t>
    </r>
    <r>
      <rPr>
        <i/>
        <sz val="7"/>
        <rFont val="Arial"/>
        <family val="2"/>
      </rPr>
      <t xml:space="preserve">
Приказ Минстроя России от 13.03.15 №171/пр</t>
    </r>
  </si>
  <si>
    <t>100 шт.</t>
  </si>
  <si>
    <t>45</t>
  </si>
  <si>
    <t>шт.</t>
  </si>
  <si>
    <r>
      <t>Светильники светодиодные OBL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</t>
    </r>
  </si>
  <si>
    <t>46</t>
  </si>
  <si>
    <r>
      <t>ТЕРм08-03-591-01</t>
    </r>
    <r>
      <rPr>
        <i/>
        <sz val="7"/>
        <rFont val="Arial"/>
        <family val="2"/>
      </rPr>
      <t xml:space="preserve">
Приказ Минстроя России от 13.03.15 №171/пр</t>
    </r>
  </si>
  <si>
    <t>47</t>
  </si>
  <si>
    <r>
      <t>ТССЦ-509-1441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</si>
  <si>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Выключатель одноклавишный для открытой проводки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</t>
    </r>
  </si>
  <si>
    <t>48</t>
  </si>
  <si>
    <t>49</t>
  </si>
  <si>
    <t>50</t>
  </si>
  <si>
    <t xml:space="preserve">                           Электропроводка шахты</t>
  </si>
  <si>
    <t>51</t>
  </si>
  <si>
    <t>52</t>
  </si>
  <si>
    <t>53</t>
  </si>
  <si>
    <r>
      <t>ТЕРм08-02-402-01
Приказ Минстроя России от 13.03.15 №171/пр</t>
    </r>
    <r>
      <rPr>
        <i/>
        <sz val="9"/>
        <rFont val="Arial"/>
        <family val="2"/>
      </rPr>
      <t xml:space="preserve">
стояк ПУВПГ 18*0,5</t>
    </r>
  </si>
  <si>
    <t>54</t>
  </si>
  <si>
    <t>Основание: проект № ЗЛ-01-2020-ТЗ.303, дефектная ведомость</t>
  </si>
  <si>
    <r>
      <t>ТЕРр67-3-1
Приказ Минстроя России от 13.03.15 №171/пр</t>
    </r>
    <r>
      <rPr>
        <i/>
        <sz val="9"/>
        <rFont val="Arial"/>
        <family val="2"/>
      </rPr>
      <t xml:space="preserve">
отводы на ДШ и КНВ и приямок</t>
    </r>
  </si>
  <si>
    <t>55</t>
  </si>
  <si>
    <t>100 м трубок</t>
  </si>
  <si>
    <t xml:space="preserve">                           Освещение шахты</t>
  </si>
  <si>
    <t>56</t>
  </si>
  <si>
    <r>
      <t>ТЕРм08-02-403-03</t>
    </r>
    <r>
      <rPr>
        <i/>
        <sz val="7"/>
        <rFont val="Arial"/>
        <family val="2"/>
      </rPr>
      <t xml:space="preserve">
Приказ Минстроя России от 13.03.15 №171/пр</t>
    </r>
  </si>
  <si>
    <t>57</t>
  </si>
  <si>
    <t>58</t>
  </si>
  <si>
    <t>59</t>
  </si>
  <si>
    <t>ТССЦ-509-0760</t>
  </si>
  <si>
    <t xml:space="preserve">                           Раздел 3. Строительные работы</t>
  </si>
  <si>
    <t>60</t>
  </si>
  <si>
    <t>61</t>
  </si>
  <si>
    <t>т</t>
  </si>
  <si>
    <t>62</t>
  </si>
  <si>
    <r>
      <t>ТЕР09-06-001-01</t>
    </r>
    <r>
      <rPr>
        <i/>
        <sz val="7"/>
        <rFont val="Arial"/>
        <family val="2"/>
      </rPr>
      <t xml:space="preserve">
Приказ Минстроя России от 13.03.15 №171/пр</t>
    </r>
  </si>
  <si>
    <t>1 т конструкций</t>
  </si>
  <si>
    <t>63</t>
  </si>
  <si>
    <r>
      <t>Монтаж конструкций дверей машинного помещения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(52,69 руб.): 81%=90%*0,9 от ФОТ
СП (46,84 руб.): 72%=85%*0,85 от ФОТ</t>
    </r>
  </si>
  <si>
    <r>
      <t>0,06</t>
    </r>
    <r>
      <rPr>
        <i/>
        <sz val="6"/>
        <rFont val="Arial"/>
        <family val="2"/>
      </rPr>
      <t xml:space="preserve">
60/1000</t>
    </r>
  </si>
  <si>
    <t>64</t>
  </si>
  <si>
    <t>Прайс-лист стр.</t>
  </si>
  <si>
    <r>
      <t>Дверь противопожарная БРОНЯ</t>
    </r>
    <r>
      <rPr>
        <i/>
        <sz val="7"/>
        <rFont val="Arial"/>
        <family val="2"/>
      </rPr>
      <t xml:space="preserve">
ПЗ=10900,00*1,02*1,003/1,2/7,52
ИНДЕКС К ПОЗИЦИИ(справочно):
1 Индекс инфляции к СМР в ц. 2020 г. СМР=7,52
НР 0% от ФОТ
СП 0% от ФОТ</t>
    </r>
  </si>
  <si>
    <r>
      <t>1235,74</t>
    </r>
    <r>
      <rPr>
        <i/>
        <sz val="6"/>
        <rFont val="Arial"/>
        <family val="2"/>
      </rPr>
      <t xml:space="preserve">
10900,00*1,02*1,003/1,2/7,52</t>
    </r>
  </si>
  <si>
    <t>65</t>
  </si>
  <si>
    <t>66</t>
  </si>
  <si>
    <t>Мониторинг цен</t>
  </si>
  <si>
    <t>67</t>
  </si>
  <si>
    <r>
      <t>ТЕРр61-26-1</t>
    </r>
    <r>
      <rPr>
        <i/>
        <sz val="7"/>
        <rFont val="Arial"/>
        <family val="2"/>
      </rPr>
      <t xml:space="preserve">
Приказ Минстроя России от 13.03.15 №171/пр</t>
    </r>
  </si>
  <si>
    <t>100 м2 перетертой поверхности</t>
  </si>
  <si>
    <t>СОГЛАСОВАНО:</t>
  </si>
  <si>
    <t>УТВЕРЖДАЮ: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</si>
  <si>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</si>
  <si>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</si>
  <si>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</si>
  <si>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</si>
  <si>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</si>
  <si>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</si>
  <si>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</si>
  <si>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</si>
  <si>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</si>
  <si>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</si>
  <si>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</si>
  <si>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</si>
  <si>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</si>
  <si>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</si>
  <si>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</si>
  <si>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Эк.Маш.</t>
  </si>
  <si>
    <t xml:space="preserve">                           Раздел 1. Монтажные работы</t>
  </si>
  <si>
    <t>1</t>
  </si>
  <si>
    <t>1 устройство</t>
  </si>
  <si>
    <t>2</t>
  </si>
  <si>
    <t>1 шт.</t>
  </si>
  <si>
    <t>3</t>
  </si>
  <si>
    <r>
      <t>ТЕРмр01-02-011-01</t>
    </r>
    <r>
      <rPr>
        <i/>
        <sz val="7"/>
        <rFont val="Arial"/>
        <family val="2"/>
      </rPr>
      <t xml:space="preserve">
Приказ Минстроя России от 13.03.15 №171/пр</t>
    </r>
  </si>
  <si>
    <t>1 рама</t>
  </si>
  <si>
    <r>
      <t>Установка подлебедочной рамы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(41,19 руб.): 80% от ФОТ
СП (30,89 руб.): 60% от ФОТ</t>
    </r>
  </si>
  <si>
    <t>4</t>
  </si>
  <si>
    <r>
      <t>ТЕРмр01-01-024-01</t>
    </r>
    <r>
      <rPr>
        <i/>
        <sz val="7"/>
        <rFont val="Arial"/>
        <family val="2"/>
      </rPr>
      <t xml:space="preserve">
Приказ Минстроя России от 13.03.15 №171/пр</t>
    </r>
  </si>
  <si>
    <t>1 каркас</t>
  </si>
  <si>
    <r>
      <t>Замена металлического каркаса кабины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(331,9 руб.): 80% от ФОТ
СП (248,92 руб.): 60% от ФОТ</t>
    </r>
  </si>
  <si>
    <t>5</t>
  </si>
  <si>
    <r>
      <t>ТЕРмр01-01-004-01</t>
    </r>
    <r>
      <rPr>
        <i/>
        <sz val="7"/>
        <rFont val="Arial"/>
        <family val="2"/>
      </rPr>
      <t xml:space="preserve">
Приказ Минстроя России от 13.03.15 №171/пр</t>
    </r>
  </si>
  <si>
    <t>1 кабина</t>
  </si>
  <si>
    <r>
      <t>Замена купе кабины лифта грузоподъемностью: до 400 кг без доработки рамы пола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(733,96 руб.): 80% от ФОТ
СП (550,47 руб.): 60% от ФОТ</t>
    </r>
  </si>
  <si>
    <t>6</t>
  </si>
  <si>
    <r>
      <t>ТЕРмр01-01-014-01</t>
    </r>
    <r>
      <rPr>
        <i/>
        <sz val="7"/>
        <rFont val="Arial"/>
        <family val="2"/>
      </rPr>
      <t xml:space="preserve">
Приказ Минстроя России от 13.03.15 №171/пр</t>
    </r>
  </si>
  <si>
    <t>1 балка</t>
  </si>
  <si>
    <r>
      <t>Замена балки дверей кабины</t>
    </r>
    <r>
      <rPr>
        <i/>
        <sz val="7"/>
        <rFont val="Arial"/>
        <family val="2"/>
      </rPr>
      <t xml:space="preserve">
(ПЗ=0,5 (ОЗП=0,5; ЭМ=0,5 к расх.; ЗПМ=0,5; МАТ=0,5 к расх.; ТЗ=0,5; ТЗМ=0,5))
ИНДЕКС К ПОЗИЦИИ(справочно):
1 Индекс инфляции к СМР в ц. 2020 г. СМР=7,52
НР (64,7 руб.): 80% от ФОТ
СП (48,53 руб.): 60% от ФОТ</t>
    </r>
  </si>
  <si>
    <t>7</t>
  </si>
  <si>
    <r>
      <t>ТЕРмр01-01-004-05</t>
    </r>
    <r>
      <rPr>
        <i/>
        <sz val="7"/>
        <rFont val="Arial"/>
        <family val="2"/>
      </rPr>
      <t xml:space="preserve">
Приказ Минстроя России от 13.03.15 №171/пр</t>
    </r>
  </si>
  <si>
    <t>1 порог</t>
  </si>
  <si>
    <r>
      <t>Замена порога кабины лифта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(178,02 руб.): 80% от ФОТ
СП (133,52 руб.): 60% от ФОТ</t>
    </r>
  </si>
  <si>
    <t>8</t>
  </si>
  <si>
    <t>1 станция</t>
  </si>
  <si>
    <t>9</t>
  </si>
  <si>
    <t>1 аппарат</t>
  </si>
  <si>
    <t>10</t>
  </si>
  <si>
    <r>
      <t>ТЕРмр01-01-005-01</t>
    </r>
    <r>
      <rPr>
        <i/>
        <sz val="7"/>
        <rFont val="Arial"/>
        <family val="2"/>
      </rPr>
      <t xml:space="preserve">
Приказ Минстроя России от 13.03.15 №171/пр</t>
    </r>
  </si>
  <si>
    <t>1 дверь</t>
  </si>
  <si>
    <t>11</t>
  </si>
  <si>
    <r>
      <t>ТЕРмр01-01-009-01</t>
    </r>
    <r>
      <rPr>
        <i/>
        <sz val="7"/>
        <rFont val="Arial"/>
        <family val="2"/>
      </rPr>
      <t xml:space="preserve">
Приказ Минстроя России от 13.03.15 №171/пр</t>
    </r>
  </si>
  <si>
    <t>1 канат</t>
  </si>
  <si>
    <r>
      <t>Замена тягового каната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(853,94 руб.): 80% от ФОТ
СП (640,46 руб.): 60% от ФОТ</t>
    </r>
  </si>
  <si>
    <t>12</t>
  </si>
  <si>
    <r>
      <t>ТЕРмр01-01-009-02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</si>
  <si>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устройство стяжки канатов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(176,13 руб.): 80% от ФОТ
СП (132,1 руб.): 60% от ФОТ</t>
    </r>
  </si>
  <si>
    <t>13</t>
  </si>
  <si>
    <r>
      <t>ТЕРмр01-01-009-03</t>
    </r>
    <r>
      <rPr>
        <i/>
        <sz val="7"/>
        <rFont val="Arial"/>
        <family val="2"/>
      </rPr>
      <t xml:space="preserve">
Приказ Минстроя России от 13.03.15 №171/пр</t>
    </r>
  </si>
  <si>
    <t>1 ограничитель</t>
  </si>
  <si>
    <r>
      <t>Замена ограничителя скорости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(93,02 руб.): 80% от ФОТ
СП (69,76 руб.): 60% от ФОТ</t>
    </r>
  </si>
  <si>
    <t>14</t>
  </si>
  <si>
    <r>
      <t>ТЕРмр01-01-009-04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</si>
  <si>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каната ограничителя скорости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(126,78 руб.): 80% от ФОТ
СП (95,08 руб.): 60% от ФОТ</t>
    </r>
  </si>
  <si>
    <t>15</t>
  </si>
  <si>
    <r>
      <t>ТЕРмр01-01-009-05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</si>
  <si>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натяжного устройство каната ограничителя скорости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(79,65 руб.): 80% от ФОТ
СП (59,74 руб.): 60% от ФОТ</t>
    </r>
  </si>
  <si>
    <t>16</t>
  </si>
  <si>
    <r>
      <t>ТЕРмр01-01-030-01</t>
    </r>
    <r>
      <rPr>
        <i/>
        <sz val="7"/>
        <rFont val="Arial"/>
        <family val="2"/>
      </rPr>
      <t xml:space="preserve">
Приказ Минстроя России от 13.03.15 №171/пр</t>
    </r>
  </si>
  <si>
    <t>1 противовес</t>
  </si>
  <si>
    <r>
      <t>Замена противовеса при подвеске трехканатной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(235,15 руб.): 80% от ФОТ
СП (176,36 руб.): 60% от ФОТ</t>
    </r>
  </si>
  <si>
    <t>17</t>
  </si>
  <si>
    <r>
      <t>ТЕРмр01-02-006-01</t>
    </r>
    <r>
      <rPr>
        <i/>
        <sz val="7"/>
        <rFont val="Arial"/>
        <family val="2"/>
      </rPr>
      <t xml:space="preserve">
Приказ Минстроя России от 13.03.15 №171/пр</t>
    </r>
  </si>
  <si>
    <t>1 фотодатчик</t>
  </si>
  <si>
    <r>
      <t>Установка фотодатчика реверса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(266,06 руб.): 80% от ФОТ
СП (199,55 руб.): 60% от ФОТ</t>
    </r>
  </si>
  <si>
    <t>18</t>
  </si>
  <si>
    <r>
      <t>ТЕРмр01-01-023-01</t>
    </r>
    <r>
      <rPr>
        <i/>
        <sz val="7"/>
        <rFont val="Arial"/>
        <family val="2"/>
      </rPr>
      <t xml:space="preserve">
Приказ Минстроя России от 13.03.15 №171/пр</t>
    </r>
  </si>
  <si>
    <t>1 м направляющих</t>
  </si>
  <si>
    <t>19</t>
  </si>
  <si>
    <r>
      <t>ТЕРмр01-01-023-02</t>
    </r>
    <r>
      <rPr>
        <i/>
        <sz val="7"/>
        <rFont val="Arial"/>
        <family val="2"/>
      </rPr>
      <t xml:space="preserve">
Приказ Минстроя России от 13.03.15 №171/пр</t>
    </r>
  </si>
  <si>
    <t>20</t>
  </si>
  <si>
    <t xml:space="preserve">   95% =  105%*0,9 ФОТ (от 97,98) (Поз. 60, 62, 65-66)</t>
  </si>
  <si>
    <t xml:space="preserve">   111% =  123%*0,9 ФОТ (от 54,1) (Поз. 61, 69)</t>
  </si>
  <si>
    <t xml:space="preserve">   47% =  55%*0,85 ФОТ (от 97,98) (Поз. 60, 62, 65-66)</t>
  </si>
  <si>
    <t xml:space="preserve">   64% =  75%*0,85 ФОТ (от 54,1) (Поз. 61, 69)</t>
  </si>
  <si>
    <t>___________________________1666007,99</t>
  </si>
  <si>
    <t>___________________________16400,57</t>
  </si>
  <si>
    <t>_______________________________________________________________________________________________1230,86</t>
  </si>
  <si>
    <t>_______________________________________________________________________________________________52301,45</t>
  </si>
  <si>
    <r>
      <t>ТЕРмр01-01-012-04</t>
    </r>
    <r>
      <rPr>
        <i/>
        <sz val="7"/>
        <rFont val="Arial"/>
        <family val="2"/>
      </rPr>
      <t xml:space="preserve">
Приказ Минстроя России от 13.03.15 №171/пр</t>
    </r>
  </si>
  <si>
    <t>1 пост</t>
  </si>
  <si>
    <r>
      <t>Замена поста «Ревизия»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(79,29 руб.): 80% от ФОТ
СП (59,47 руб.): 60% от ФОТ</t>
    </r>
  </si>
  <si>
    <t>21</t>
  </si>
  <si>
    <r>
      <t>ТЕРмр01-01-015-01</t>
    </r>
    <r>
      <rPr>
        <i/>
        <sz val="7"/>
        <rFont val="Arial"/>
        <family val="2"/>
      </rPr>
      <t xml:space="preserve">
Приказ Минстроя России от 13.03.15 №171/пр</t>
    </r>
  </si>
  <si>
    <t>1 датчик</t>
  </si>
  <si>
    <r>
      <t>Замена конечного выключателя, путевого, индуктивного или контактного датчиков, работа лифтов одиночная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(104,03 руб.): 80% от ФОТ
СП (78,02 руб.): 60% от ФОТ</t>
    </r>
  </si>
  <si>
    <t>22</t>
  </si>
  <si>
    <r>
      <t>ТЕРмр01-02-012-01</t>
    </r>
    <r>
      <rPr>
        <i/>
        <sz val="7"/>
        <rFont val="Arial"/>
        <family val="2"/>
      </rPr>
      <t xml:space="preserve">
Приказ Минстроя России от 13.03.15 №171/пр</t>
    </r>
  </si>
  <si>
    <t>1 шунт</t>
  </si>
  <si>
    <t>23</t>
  </si>
  <si>
    <t>1 кабель</t>
  </si>
  <si>
    <r>
      <t>Замена подвесного кабеля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(368,78 руб.): 80% от ФОТ
СП (276,59 руб.): 60% от ФОТ</t>
    </r>
  </si>
  <si>
    <r>
      <t>ТЕРмр01-01-036-01
Приказ Минстроя России от 13.03.15 №171/пр</t>
    </r>
    <r>
      <rPr>
        <i/>
        <sz val="9"/>
        <rFont val="Arial"/>
        <family val="2"/>
      </rPr>
      <t xml:space="preserve">
до середины шахты</t>
    </r>
  </si>
  <si>
    <t>24</t>
  </si>
  <si>
    <r>
      <t>ТЕРмр01-04-003-01</t>
    </r>
    <r>
      <rPr>
        <i/>
        <sz val="7"/>
        <rFont val="Arial"/>
        <family val="2"/>
      </rPr>
      <t xml:space="preserve">
Приказ Минстроя России от 13.03.15 №171/пр</t>
    </r>
  </si>
  <si>
    <t>1 система</t>
  </si>
  <si>
    <r>
      <t>Балансировка системы «кабина-противовес»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(162,14 руб.): 80% от ФОТ
СП (121,61 руб.): 60% от ФОТ</t>
    </r>
  </si>
  <si>
    <t>25</t>
  </si>
  <si>
    <t>1 преобразователь частоты</t>
  </si>
  <si>
    <r>
      <t>ТЕРмр01-01-018-01
Приказ Минстроя России от 13.03.15 №171/пр</t>
    </r>
    <r>
      <rPr>
        <i/>
        <sz val="9"/>
        <rFont val="Arial"/>
        <family val="2"/>
      </rPr>
      <t xml:space="preserve">
монтаж</t>
    </r>
  </si>
  <si>
    <t xml:space="preserve">                           Раздел 2. Электромонтажные работы</t>
  </si>
  <si>
    <t xml:space="preserve">                           Электропроводка машинного помещения</t>
  </si>
  <si>
    <t>26</t>
  </si>
  <si>
    <r>
      <t>ТЕРр67-2-10</t>
    </r>
    <r>
      <rPr>
        <i/>
        <sz val="7"/>
        <rFont val="Arial"/>
        <family val="2"/>
      </rPr>
      <t xml:space="preserve">
Приказ Минстроя России от 13.03.15 №171/пр</t>
    </r>
  </si>
  <si>
    <t>100 м труб</t>
  </si>
  <si>
    <t>27</t>
  </si>
  <si>
    <t>100 м</t>
  </si>
  <si>
    <r>
      <t>ТЕРм08-02-410-02
Приказ Минстроя России от 13.03.15 №171/пр</t>
    </r>
    <r>
      <rPr>
        <i/>
        <sz val="9"/>
        <rFont val="Arial"/>
        <family val="2"/>
      </rPr>
      <t xml:space="preserve">
КПВЛ-18*0,75  подвесной кабель</t>
    </r>
  </si>
  <si>
    <t>28</t>
  </si>
  <si>
    <r>
      <t>ТЕРм08-02-412-03
Приказ Минстроя России от 13.03.15 №171/пр</t>
    </r>
    <r>
      <rPr>
        <i/>
        <sz val="9"/>
        <rFont val="Arial"/>
        <family val="2"/>
      </rPr>
      <t xml:space="preserve">
КПВЛ-18*0,75  подвесной кабель</t>
    </r>
  </si>
  <si>
    <t>29</t>
  </si>
  <si>
    <r>
      <t>ТЕРм08-02-412-10
Приказ Минстроя России от 13.03.15 №171/пр</t>
    </r>
    <r>
      <rPr>
        <i/>
        <sz val="9"/>
        <rFont val="Arial"/>
        <family val="2"/>
      </rPr>
      <t xml:space="preserve">
КПВЛ-18*0,75  подвесной кабель</t>
    </r>
  </si>
  <si>
    <t>30</t>
  </si>
  <si>
    <t>31</t>
  </si>
  <si>
    <r>
      <t>ТЕРм08-02-410-02
Приказ Минстроя России от 13.03.15 №171/пр</t>
    </r>
    <r>
      <rPr>
        <i/>
        <sz val="9"/>
        <rFont val="Arial"/>
        <family val="2"/>
      </rPr>
      <t xml:space="preserve">
ПУВПГ 18*0,5 стояк шахты</t>
    </r>
  </si>
  <si>
    <t>32</t>
  </si>
  <si>
    <r>
      <t>ТЕРм08-02-412-03
Приказ Минстроя России от 13.03.15 №171/пр</t>
    </r>
    <r>
      <rPr>
        <i/>
        <sz val="9"/>
        <rFont val="Arial"/>
        <family val="2"/>
      </rPr>
      <t xml:space="preserve">
ПУВПГ 18*0,5 стояк шахты</t>
    </r>
  </si>
  <si>
    <t>33</t>
  </si>
  <si>
    <r>
      <t>ТЕРм08-02-412-10
Приказ Минстроя России от 13.03.15 №171/пр</t>
    </r>
    <r>
      <rPr>
        <i/>
        <sz val="9"/>
        <rFont val="Arial"/>
        <family val="2"/>
      </rPr>
      <t xml:space="preserve">
ПУВПГ 18*0,5 стояк шахты</t>
    </r>
  </si>
  <si>
    <t>34</t>
  </si>
  <si>
    <t>" _____ " ________________ 2020 г.</t>
  </si>
  <si>
    <t>"______ " _______________2020 г.</t>
  </si>
  <si>
    <t>Составлен(а) в текущих (прогнозных) ценах по состоянию на 2 кв. 2020 г.</t>
  </si>
  <si>
    <t>" _____ " _____________ 2020 г.</t>
  </si>
  <si>
    <t>"____" ____________ 2020 г.</t>
  </si>
  <si>
    <t>ОБЪЕКТНАЯ СМЕТА</t>
  </si>
  <si>
    <t>(наименование объекта)</t>
  </si>
  <si>
    <t>№       пп</t>
  </si>
  <si>
    <t>Номер сметных расчетов</t>
  </si>
  <si>
    <t xml:space="preserve">Наименование работ и затрат </t>
  </si>
  <si>
    <t>Сметная стоимость, руб.</t>
  </si>
  <si>
    <t>ЛСР №1</t>
  </si>
  <si>
    <t>ЛСР №2</t>
  </si>
  <si>
    <t>ЛСР №3</t>
  </si>
  <si>
    <t>ЛСР №4</t>
  </si>
  <si>
    <t>Всего:</t>
  </si>
  <si>
    <t>Составил_____________</t>
  </si>
  <si>
    <t>Проверил_______________</t>
  </si>
  <si>
    <t>г. Екатеринбург, ул. Посадская, 29 п.2</t>
  </si>
  <si>
    <t>на капитальный ремонт - замену пассажирского лифта гп 400 кг на 10 остановок</t>
  </si>
  <si>
    <t>Восстановление лифтовой диспетчерской связи и сигнализации (ЛДСС) пассажирского лифта г/п 400  кг на 10 остановок</t>
  </si>
  <si>
    <t>Техническое освидетельствование и регистрация декларации пассажирского лифта г/п 400  кг на 10 остановок</t>
  </si>
  <si>
    <t xml:space="preserve">ЛОКАЛЬНЫЙ СМЕТНЫЙ РАСЧЕТ № 1 </t>
  </si>
  <si>
    <t>Сметная стоимость прочих _______________________________________________________________________________________________</t>
  </si>
  <si>
    <t>руб.</t>
  </si>
  <si>
    <t xml:space="preserve">                           Раздел 1. Пусконаладочные работы</t>
  </si>
  <si>
    <r>
      <t>ТЕРп01-14-025-01</t>
    </r>
    <r>
      <rPr>
        <i/>
        <sz val="7"/>
        <rFont val="Arial"/>
        <family val="2"/>
      </rPr>
      <t xml:space="preserve">
Приказ Минстроя России от 13.03.15 №171/пр</t>
    </r>
  </si>
  <si>
    <t>1 лифт</t>
  </si>
  <si>
    <t>1 остановка</t>
  </si>
  <si>
    <r>
      <t>ТЕРп01-14-041-01</t>
    </r>
    <r>
      <rPr>
        <i/>
        <sz val="7"/>
        <rFont val="Arial"/>
        <family val="2"/>
      </rPr>
      <t xml:space="preserve">
Приказ Минстроя России от 13.03.15 №171/пр</t>
    </r>
  </si>
  <si>
    <t>_______________________________________________________________________________________________285912,96</t>
  </si>
  <si>
    <r>
      <t>ТЕРмр01-01-010-04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</si>
  <si>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устройства вводного, количество лифтов в подъезде: 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(61,7 руб.): 80% от ФОТ
СП (46,27 руб.): 60% от ФОТ</t>
    </r>
  </si>
  <si>
    <r>
      <t>ТЕРмр01-01-002-06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</si>
  <si>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лифтовой лебедки, количество лифтов в подъезде: 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(531,34 руб.): 80% от ФОТ
СП (398,51 руб.): 60% от ФОТ</t>
    </r>
  </si>
  <si>
    <r>
      <t>ТЕРмр01-01-006-03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</si>
  <si>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станции управления лифта, количество этажей-9, количество лифтов в подъезде: 2, парная работа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(799,09 руб.): 80% от ФОТ
СП (599,32 руб.): 60% от ФОТ</t>
    </r>
  </si>
  <si>
    <r>
      <t>ТЕРмр01-01-012-02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</si>
  <si>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Замена аппарата вызывного, работа лифта: парная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(804,56 руб.): 80% от ФОТ
СП (603,42 руб.): 60% от ФОТ</t>
    </r>
  </si>
  <si>
    <r>
      <t>Замена направляющих: кабины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(1220,38 руб.): 80% от ФОТ
СП (915,28 руб.): 60% от ФОТ</t>
    </r>
  </si>
  <si>
    <r>
      <t>30,1</t>
    </r>
    <r>
      <rPr>
        <i/>
        <sz val="6"/>
        <rFont val="Arial"/>
        <family val="2"/>
      </rPr>
      <t xml:space="preserve">
(2,8*9+3,7+1,25-0,05)</t>
    </r>
  </si>
  <si>
    <r>
      <t>Замена направляющих: противовеса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(567,81 руб.): 80% от ФОТ
СП (425,86 руб.): 60% от ФОТ</t>
    </r>
  </si>
  <si>
    <r>
      <t>Установка шунта точной остановки кабины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(115,28 руб.): 80% от ФОТ
СП (86,46 руб.): 60% от ФОТ</t>
    </r>
  </si>
  <si>
    <r>
      <t>Демонтаж стальных труб, проложенных в борозде пола диаметром: до 80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(37,16 руб.): 85% от ФОТ
СП (28,42 руб.): 65% от ФОТ</t>
    </r>
  </si>
  <si>
    <r>
      <t>0,058</t>
    </r>
    <r>
      <rPr>
        <i/>
        <sz val="6"/>
        <rFont val="Arial"/>
        <family val="2"/>
      </rPr>
      <t xml:space="preserve">
0,013+0,02+0,025</t>
    </r>
  </si>
  <si>
    <r>
      <t>Труба полиэтиленовая по основанию пола, диаметр до 50 мм</t>
    </r>
    <r>
      <rPr>
        <i/>
        <sz val="7"/>
        <rFont val="Arial"/>
        <family val="2"/>
      </rPr>
      <t xml:space="preserve">
323,74 = 345,11 - 1 x 21,37
ИНДЕКС К ПОЗИЦИИ(справочно):
1 Индекс инфляции к СМР в ц. 2020 г. СМР=7,52
НР (11,27 руб.): 95% от ФОТ
СП (7,71 руб.): 65% от ФОТ</t>
    </r>
  </si>
  <si>
    <r>
      <t>0,045</t>
    </r>
    <r>
      <rPr>
        <i/>
        <sz val="6"/>
        <rFont val="Arial"/>
        <family val="2"/>
      </rPr>
      <t xml:space="preserve">
0,02+0,025</t>
    </r>
  </si>
  <si>
    <r>
      <t>Демонтаж стальных труб, проложенных в борозде пола диаметром: до 80 мм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(17,94 руб.): 85% от ФОТ
СП (13,72 руб.): 65% от ФОТ</t>
    </r>
  </si>
  <si>
    <r>
      <t>0,028</t>
    </r>
    <r>
      <rPr>
        <i/>
        <sz val="6"/>
        <rFont val="Arial"/>
        <family val="2"/>
      </rPr>
      <t xml:space="preserve">
0,056/2</t>
    </r>
  </si>
  <si>
    <r>
      <t>ТЕРм08-02-410-02
Приказ Минстроя России от 13.03.15 №171/пр</t>
    </r>
    <r>
      <rPr>
        <i/>
        <sz val="9"/>
        <rFont val="Arial"/>
        <family val="2"/>
      </rPr>
      <t xml:space="preserve">
ПУВПГ 18х0,5 кабель группы</t>
    </r>
  </si>
  <si>
    <r>
      <t>Труба полиэтиленовая по основанию пола, диаметр до 50 мм</t>
    </r>
    <r>
      <rPr>
        <i/>
        <sz val="7"/>
        <rFont val="Arial"/>
        <family val="2"/>
      </rPr>
      <t xml:space="preserve">
323,74 = 345,11 - 1 x 21,37
ИНДЕКС К ПОЗИЦИИ(справочно):
1 Индекс инфляции к СМР в ц. 2020 г. СМР=7,52
НР (5,44 руб.): 95% от ФОТ
СП (3,72 руб.): 65% от ФОТ</t>
    </r>
  </si>
  <si>
    <r>
      <t>ТЕРм08-02-412-02
Приказ Минстроя России от 13.03.15 №171/пр</t>
    </r>
    <r>
      <rPr>
        <i/>
        <sz val="9"/>
        <rFont val="Arial"/>
        <family val="2"/>
      </rPr>
      <t xml:space="preserve">
ПУВПГ 18х0,5 кабель группы</t>
    </r>
  </si>
  <si>
    <r>
      <t>Проводник заземляющий открыто по строительным основаниям из полосовой стали сечением 100 мм2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(22,08 руб.): 95% от ФОТ
СП (15,11 руб.): 65% от ФОТ</t>
    </r>
  </si>
  <si>
    <r>
      <t>Выключатель: одноклавишный неутопленного типа при открытой проводке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(4,2 руб.): 95% от ФОТ
СП (2,87 руб.): 65% от ФОТ</t>
    </r>
  </si>
  <si>
    <r>
      <t>Проводник заземляющий открыто по строительным основаниям из полосовой стали сечением 100 мм2 - шахта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(141,87 руб.): 95% от ФОТ
СП (97,07 руб.): 65% от ФОТ</t>
    </r>
  </si>
  <si>
    <r>
      <t>0,5848</t>
    </r>
    <r>
      <rPr>
        <i/>
        <sz val="6"/>
        <rFont val="Arial"/>
        <family val="2"/>
      </rPr>
      <t xml:space="preserve">
(30,2+10*1,5+2*2*(1,62+1,7))/100</t>
    </r>
  </si>
  <si>
    <r>
      <t>ТЕРр67-3-1
Приказ Минстроя России от 13.03.15 №171/пр</t>
    </r>
    <r>
      <rPr>
        <i/>
        <sz val="9"/>
        <rFont val="Arial"/>
        <family val="2"/>
      </rPr>
      <t xml:space="preserve">
Стояк электропроводки</t>
    </r>
  </si>
  <si>
    <r>
      <t>Демонтаж кабеля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(27,24 руб.): 85% от ФОТ
СП (20,83 руб.): 65% от ФОТ</t>
    </r>
  </si>
  <si>
    <r>
      <t>0,302</t>
    </r>
    <r>
      <rPr>
        <i/>
        <sz val="6"/>
        <rFont val="Arial"/>
        <family val="2"/>
      </rPr>
      <t xml:space="preserve">
(9*2,8+3,7+1,3)/100</t>
    </r>
  </si>
  <si>
    <r>
      <t>0,906</t>
    </r>
    <r>
      <rPr>
        <i/>
        <sz val="6"/>
        <rFont val="Arial"/>
        <family val="2"/>
      </rPr>
      <t xml:space="preserve">
30,2*3/100</t>
    </r>
  </si>
  <si>
    <t>___________________________43935,78</t>
  </si>
  <si>
    <r>
      <t>Полное техническое освидетельствование лифта на две остановки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(606,79 руб.): 65% от ФОТ
СП (373,41 руб.): 40% от ФОТ</t>
    </r>
  </si>
  <si>
    <r>
      <t>За каждую дополнительную остановку больше двух добавлять к расценке 41-05-001-01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(483,55 руб.): 65% от ФОТ
СП (297,57 руб.): 40% от ФОТ</t>
    </r>
  </si>
  <si>
    <r>
      <t>Экспертиза (регистрация) декларации о соответствии лифта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(431,15 руб.): 65% от ФОТ
СП (265,32 руб.): 40% от ФОТ</t>
    </r>
  </si>
  <si>
    <t xml:space="preserve">   65% ФОТ (от 2340,75) (Поз. 1-3)</t>
  </si>
  <si>
    <t xml:space="preserve">   40% ФОТ (от 2340,75) (Поз. 1-3)</t>
  </si>
  <si>
    <t xml:space="preserve">  Пусконаладочные работы</t>
  </si>
  <si>
    <r>
      <t>Устройство стяжек цементных толщиной 20 мм приямок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(14,26 руб.): 111%=123%*0,9 от ФОТ
СП (8,22 руб.): 64%=75%*0,85 от ФОТ</t>
    </r>
  </si>
  <si>
    <r>
      <t>0,02754</t>
    </r>
    <r>
      <rPr>
        <i/>
        <sz val="6"/>
        <rFont val="Arial"/>
        <family val="2"/>
      </rPr>
      <t xml:space="preserve">
1,62*1,7/100</t>
    </r>
  </si>
  <si>
    <r>
      <t>Монтаж: обрамлений ДШ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(67,45 руб.): 81%=90%*0,9 от ФОТ
СП (59,95 руб.): 72%=85%*0,85 от ФОТ</t>
    </r>
  </si>
  <si>
    <r>
      <t>0,136</t>
    </r>
    <r>
      <rPr>
        <i/>
        <sz val="6"/>
        <rFont val="Arial"/>
        <family val="2"/>
      </rPr>
      <t xml:space="preserve">
13,6*10/1000</t>
    </r>
  </si>
  <si>
    <r>
      <t>0,157</t>
    </r>
    <r>
      <rPr>
        <i/>
        <sz val="6"/>
        <rFont val="Arial"/>
        <family val="2"/>
      </rPr>
      <t xml:space="preserve">
(13,6+2,1)*10/1000</t>
    </r>
  </si>
  <si>
    <r>
      <t>Очистка вручную поверхности шахты</t>
    </r>
    <r>
      <rPr>
        <i/>
        <sz val="7"/>
        <rFont val="Arial"/>
        <family val="2"/>
      </rPr>
      <t xml:space="preserve">
ИНДЕКС К ПОЗИЦИИ(справочно):
1 Индекс инфляции к СМР в ц. 2020 г. СМР=7,52
НР (341,1 руб.): 80% от ФОТ
СП (213,19 руб.): 50% от ФОТ</t>
    </r>
  </si>
  <si>
    <r>
      <t>1,86528</t>
    </r>
    <r>
      <rPr>
        <i/>
        <sz val="6"/>
        <rFont val="Arial"/>
        <family val="2"/>
      </rPr>
      <t xml:space="preserve">
((1,7+1,62)*2*30,2-2*0,7*10)/100</t>
    </r>
  </si>
  <si>
    <r>
      <t>77</t>
    </r>
    <r>
      <rPr>
        <i/>
        <sz val="9"/>
        <rFont val="Arial"/>
        <family val="2"/>
      </rPr>
      <t xml:space="preserve">
О</t>
    </r>
  </si>
  <si>
    <t xml:space="preserve">   80% ФОТ (от 14718,02) (Поз. 74, 1-26)</t>
  </si>
  <si>
    <t xml:space="preserve">   85% ФОТ (от 152,93) (Поз. 27, 31, 35, 40, 47, 49)</t>
  </si>
  <si>
    <t xml:space="preserve">   86% ФОТ (от 80,69) (Поз. 73)</t>
  </si>
  <si>
    <t xml:space="preserve">   81% =  90%*0,9 ФОТ (от 206,71) (Поз. 55-56, 70-71)</t>
  </si>
  <si>
    <t xml:space="preserve">   95% ФОТ (от 602) (Поз. 28-30, 32-34, 36-39, 41-46, 48, 50-51, 53-54)</t>
  </si>
  <si>
    <t xml:space="preserve">   99% =  110%*0,9 ФОТ (от 129,66) (Поз. 67-68)</t>
  </si>
  <si>
    <t xml:space="preserve">   60% ФОТ (от 14291,64) (Поз. 1-26)</t>
  </si>
  <si>
    <t xml:space="preserve">   65% ФОТ (от 754,93) (Поз. 27, 31, 35, 40, 47, 49, 28-30, 32-34, 36-39, 41-46, 48, 50-51, 53-54)</t>
  </si>
  <si>
    <t xml:space="preserve">   70% ФОТ (от 80,69) (Поз. 73)</t>
  </si>
  <si>
    <t xml:space="preserve">   60% =  70%*0,85 ФОТ (от 129,66) (Поз. 67-68)</t>
  </si>
  <si>
    <t xml:space="preserve">   72% =  85%*0,85 ФОТ (от 206,71) (Поз. 55-56, 70-71)</t>
  </si>
  <si>
    <t>2 лифта в подъезде</t>
  </si>
  <si>
    <t>1 м  пары направл.</t>
  </si>
  <si>
    <t>отнесено на лифт 630 кг</t>
  </si>
  <si>
    <t>контур 2 периметра шахты 1620х1700</t>
  </si>
  <si>
    <t>Замена (демонтаж/монтаж) двери машинного помещения</t>
  </si>
  <si>
    <t>1 преобразователь</t>
  </si>
  <si>
    <t xml:space="preserve">  Пусконаладочные работы: 'вхолостую' - 80%, 'под нагрузкой' - 20%</t>
  </si>
  <si>
    <t>___________________________17201,76</t>
  </si>
  <si>
    <t>_______________________________________________________________________________________________5231,29</t>
  </si>
  <si>
    <t>_______________________________________________________________________________________________9103,51</t>
  </si>
  <si>
    <t>___________________________268,19</t>
  </si>
  <si>
    <t>_______________________________________________________________________________________________18,94</t>
  </si>
  <si>
    <t xml:space="preserve">                           Раздел 1. Диспетчеризация</t>
  </si>
  <si>
    <r>
      <t>ТЕРм11-03-001-01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</si>
  <si>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ТЕРмр01-02-003-01</t>
    </r>
    <r>
      <rPr>
        <i/>
        <sz val="7"/>
        <rFont val="Arial"/>
        <family val="2"/>
      </rPr>
      <t xml:space="preserve">
Приказ Минстроя России от 13.03.15 №171/пр</t>
    </r>
  </si>
  <si>
    <t>1 блок</t>
  </si>
  <si>
    <r>
      <t>ТЕРм10-04-101-07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</si>
  <si>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ТЕРм10-08-002-04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</si>
  <si>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ТЕРм10-01-055-09</t>
    </r>
    <r>
      <rPr>
        <i/>
        <sz val="7"/>
        <rFont val="Arial"/>
        <family val="2"/>
      </rPr>
      <t xml:space="preserve">
Приказ Минстроя России от 13.03.15 №171/пр</t>
    </r>
  </si>
  <si>
    <t>100 м провода</t>
  </si>
  <si>
    <r>
      <t>ТССЦ-502-0580</t>
    </r>
    <r>
      <rPr>
        <i/>
        <sz val="7"/>
        <rFont val="Arial"/>
        <family val="2"/>
      </rPr>
      <t xml:space="preserve">
Приказ Минстроя России от 13.03.15 №171/пр</t>
    </r>
  </si>
  <si>
    <t xml:space="preserve">                           Раздел 2. Оборудование</t>
  </si>
  <si>
    <r>
      <t>11</t>
    </r>
    <r>
      <rPr>
        <i/>
        <sz val="9"/>
        <rFont val="Arial"/>
        <family val="2"/>
      </rPr>
      <t xml:space="preserve">
О</t>
    </r>
  </si>
  <si>
    <r>
      <t>1885,92</t>
    </r>
    <r>
      <rPr>
        <i/>
        <sz val="6"/>
        <rFont val="Arial"/>
        <family val="2"/>
      </rPr>
      <t xml:space="preserve">
7400,00*1,05/4,12</t>
    </r>
  </si>
  <si>
    <r>
      <t>12</t>
    </r>
    <r>
      <rPr>
        <i/>
        <sz val="9"/>
        <rFont val="Arial"/>
        <family val="2"/>
      </rPr>
      <t xml:space="preserve">
О</t>
    </r>
  </si>
  <si>
    <r>
      <t>196,24</t>
    </r>
    <r>
      <rPr>
        <i/>
        <sz val="6"/>
        <rFont val="Arial"/>
        <family val="2"/>
      </rPr>
      <t xml:space="preserve">
770*1,05/4,12</t>
    </r>
  </si>
  <si>
    <r>
      <t>13</t>
    </r>
    <r>
      <rPr>
        <i/>
        <sz val="9"/>
        <rFont val="Arial"/>
        <family val="2"/>
      </rPr>
      <t xml:space="preserve">
О</t>
    </r>
  </si>
  <si>
    <r>
      <t>127,43</t>
    </r>
    <r>
      <rPr>
        <i/>
        <sz val="6"/>
        <rFont val="Arial"/>
        <family val="2"/>
      </rPr>
      <t xml:space="preserve">
500*1,05/4,12</t>
    </r>
  </si>
  <si>
    <t xml:space="preserve">   80% ФОТ (от 234,96) (Поз. 1-4, 7-8)</t>
  </si>
  <si>
    <t xml:space="preserve">   92% ФОТ (от 33,23) (Поз. 5-6)</t>
  </si>
  <si>
    <t xml:space="preserve">   60% ФОТ (от 234,96) (Поз. 1-4, 7-8)</t>
  </si>
  <si>
    <t xml:space="preserve">   65% ФОТ (от 33,23) (Поз. 5-6)</t>
  </si>
  <si>
    <t xml:space="preserve">  Итого Монтажные работы</t>
  </si>
  <si>
    <t xml:space="preserve">    Оборудование</t>
  </si>
  <si>
    <t>ЛОКАЛЬНЫЙ СМЕТНЫЙ РАСЧЕТ № 4</t>
  </si>
  <si>
    <r>
      <t>ТЕРмр01-05-001-01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</si>
  <si>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ТЕРмр01-05-001-02</t>
    </r>
    <r>
      <rPr>
        <i/>
        <sz val="7"/>
        <rFont val="Arial"/>
        <family val="2"/>
      </rPr>
      <t xml:space="preserve">
Приказ Минстроя России от 13.03.15 №171/пр</t>
    </r>
  </si>
  <si>
    <r>
      <t>ТЕРмр01-05-007-01</t>
    </r>
    <r>
      <rPr>
        <i/>
        <sz val="7"/>
        <rFont val="Arial"/>
        <family val="2"/>
      </rPr>
      <t xml:space="preserve">
Приказ Минстроя России от 13.03.15 №171/пр</t>
    </r>
  </si>
  <si>
    <t xml:space="preserve">  Всего с учетом "Индекс изменения сметной стоимости СМР на 2 кв. 2020 г. СМР=7,52"</t>
  </si>
  <si>
    <t>ВЕДОМОСТЬ ОБЪЕМОВ РАБОТ</t>
  </si>
  <si>
    <t>Примечание</t>
  </si>
  <si>
    <t xml:space="preserve">                       1. Монтажные работы</t>
  </si>
  <si>
    <t>Замена устройства вводного</t>
  </si>
  <si>
    <t>Замена лифтовой лебедки</t>
  </si>
  <si>
    <t>Установка подлебедочной рамы</t>
  </si>
  <si>
    <t>Замена металлического каркаса кабины</t>
  </si>
  <si>
    <t>Замена балки дверей кабины</t>
  </si>
  <si>
    <t>Замена порога кабины лифта</t>
  </si>
  <si>
    <t>Замена аппарата вызывного</t>
  </si>
  <si>
    <t>Замена двери шахты</t>
  </si>
  <si>
    <t>Замена тягового каната</t>
  </si>
  <si>
    <t>Замена устройство стяжки канатов</t>
  </si>
  <si>
    <t>Замена ограничителя скорости</t>
  </si>
  <si>
    <t>Замена натяжного устройство каната ограничителя скорости</t>
  </si>
  <si>
    <t>Замена каната ограничителя скорости</t>
  </si>
  <si>
    <t>Установка фотодатчика реверса</t>
  </si>
  <si>
    <t>Замена направляющих: кабины</t>
  </si>
  <si>
    <t>Замена направляющих: противовеса</t>
  </si>
  <si>
    <t>Монтаж частотного преобразователя главного привода</t>
  </si>
  <si>
    <t>Замена поста «Ревизия»</t>
  </si>
  <si>
    <t>Установка шунта точной остановки кабины</t>
  </si>
  <si>
    <t>Замена подвесного кабеля</t>
  </si>
  <si>
    <t>Балансировка системы «кабина-противовес»</t>
  </si>
  <si>
    <t xml:space="preserve">                2. Электромонтажные работы</t>
  </si>
  <si>
    <t>Демонтаж стальных труб электропроводки шахты</t>
  </si>
  <si>
    <t>Прокладка подвесного кабеля и стояка электропроводки шахты в проложенных трубах</t>
  </si>
  <si>
    <t>Демонтаж стальных труб электропроводки машинного помещения</t>
  </si>
  <si>
    <t>Монтаж труб полиэтиленовых электропроводки машинного помещения 50 мм</t>
  </si>
  <si>
    <t>Провода в проложенных трубах, сечением до 2,5 мм2</t>
  </si>
  <si>
    <t>Провода в проложенных трубах, сечением до 6 мм2</t>
  </si>
  <si>
    <t>Проводник заземляющий  из полосовой стали сечением 100 мм2</t>
  </si>
  <si>
    <t>проект</t>
  </si>
  <si>
    <t>Кабель в проложенных трубах, ПВСнг-3-1,5, монтаж</t>
  </si>
  <si>
    <t>Монтаж Светильников</t>
  </si>
  <si>
    <t>Монтаж выключателей при открытой проводке</t>
  </si>
  <si>
    <t>Монтаж розеток при открытой проводке</t>
  </si>
  <si>
    <t>Монтаж коробок клеммных распределительных</t>
  </si>
  <si>
    <t>Демонтаж стояка электропроводки шахты</t>
  </si>
  <si>
    <t>Монтаж стояка электропроводки шахты (3 кабеля)</t>
  </si>
  <si>
    <t>Демонтаж отводов электропроводки шахты (двери шахты, кнопки вызова  и приямок)</t>
  </si>
  <si>
    <t>Прокладка  кабеля освещения шахты ПВСнг-LS 3х1,5</t>
  </si>
  <si>
    <t xml:space="preserve">                          3. Строительные работы машинного помещения и шахты лифта</t>
  </si>
  <si>
    <t>кг</t>
  </si>
  <si>
    <t>м2</t>
  </si>
  <si>
    <t>Окраска масляными составами металлоконструкций на 2 раза</t>
  </si>
  <si>
    <t>Разборка бетонных опоры в приямке</t>
  </si>
  <si>
    <t>Замена купе кабины лифта</t>
  </si>
  <si>
    <t>грузоподъемность лифта, кг</t>
  </si>
  <si>
    <t>Устройство стяжек цементных толщиной 20 мм в приямке</t>
  </si>
  <si>
    <t>п.м</t>
  </si>
  <si>
    <t>Очистка поверхности шахты</t>
  </si>
  <si>
    <t>Вывоз строительного мусора с погрузкой вручную</t>
  </si>
  <si>
    <t>тн</t>
  </si>
  <si>
    <t xml:space="preserve">                         4. Прочие работы</t>
  </si>
  <si>
    <t>лифт</t>
  </si>
  <si>
    <t xml:space="preserve">                       5. Диспетчеризация</t>
  </si>
  <si>
    <t>Установка датчика открывания дверей МП</t>
  </si>
  <si>
    <t>Прокладка провода ТРВ 2*0,5</t>
  </si>
  <si>
    <t>Настройка и проверка оборудования ЛДСС</t>
  </si>
  <si>
    <t>к-т</t>
  </si>
  <si>
    <t xml:space="preserve">ЛОКАЛЬНЫЙ СМЕТНЫЙ РАСЧЕТ № 2 </t>
  </si>
  <si>
    <t xml:space="preserve"> для подвесного кабеля и стояка 2 шт. по</t>
  </si>
  <si>
    <t>стояковый кабель ПУВПГ 18х0,5 3 шт. по</t>
  </si>
  <si>
    <t>подвесной кабель КПЛ 18х0,75 3 шт.  по</t>
  </si>
  <si>
    <t>Замена конечного выключателя, путевого, индуктивного датчиков</t>
  </si>
  <si>
    <t>Монтаж труб полиэтиленовых электропроводки шахты, диам. 50 мм</t>
  </si>
  <si>
    <t>Замена станции управления лифта</t>
  </si>
  <si>
    <t>число остановок</t>
  </si>
  <si>
    <t>высота шахты за вычетом зазора по проекту для пары направляющих</t>
  </si>
  <si>
    <t>Датчики крайних этажей</t>
  </si>
  <si>
    <t>фотозавеса</t>
  </si>
  <si>
    <t>от СУЛ до ВУ</t>
  </si>
  <si>
    <t>от СУЛ до лебедки</t>
  </si>
  <si>
    <t>от СУЛ до ограничителя скорости</t>
  </si>
  <si>
    <t>ПУВПГ 4*0,5 от СУЛ до лебедки</t>
  </si>
  <si>
    <t>ПУВПГ 2*0,5 и 5*0,5 от СУЛ до ОС</t>
  </si>
  <si>
    <t>ПВ3-5*4  от СУЛ до ВУ</t>
  </si>
  <si>
    <t>ПВ3-4*4 от СУЛ до лебедки</t>
  </si>
  <si>
    <t>ПУВПГ 5*0,5 от СУЛ до ОС</t>
  </si>
  <si>
    <t>Монтаж труб гофрированных, диаметр: 16 мм</t>
  </si>
  <si>
    <t xml:space="preserve"> высота шахты</t>
  </si>
  <si>
    <t>на каждую дверь шахты по 1,5 м</t>
  </si>
  <si>
    <t>Монтаж отводов электропроводки шахты (двери шахты, кнопки вызова  и табло)</t>
  </si>
  <si>
    <t xml:space="preserve"> под Кнопки Вызова</t>
  </si>
  <si>
    <t>демонтажная балка, шина заземления</t>
  </si>
  <si>
    <t>за вычетом площади люка</t>
  </si>
  <si>
    <t>за вычетом площади проемов</t>
  </si>
  <si>
    <t>2 м + 2 м + 0,7 м на одну остановку</t>
  </si>
  <si>
    <t>(высота шахты  х периметр) за вычетом проемов ДШ</t>
  </si>
  <si>
    <t>Техническое освидетельствование и регистрация декларации лифта 400 кг</t>
  </si>
  <si>
    <t>Замена переговорного устройства кабины</t>
  </si>
  <si>
    <t>Замена лифтового блока и устройства грозозащиты</t>
  </si>
  <si>
    <t>___________________________2340,75</t>
  </si>
  <si>
    <t>_______________________________________________________________________________________________111,55</t>
  </si>
  <si>
    <r>
      <t>ПУ крыши кабины</t>
    </r>
    <r>
      <rPr>
        <i/>
        <sz val="7"/>
        <rFont val="Arial"/>
        <family val="2"/>
      </rPr>
      <t xml:space="preserve">
ПЗ=770*1,05/4,12
ИНДЕКС К ПОЗИЦИИ(справочно):
2 Индекс изменения сметной стоимости оборудования на 2 кв. 2020 г. СМР=4,12</t>
    </r>
  </si>
  <si>
    <r>
      <t>Переговорный комплект кабины Эхо</t>
    </r>
    <r>
      <rPr>
        <i/>
        <sz val="7"/>
        <rFont val="Arial"/>
        <family val="2"/>
      </rPr>
      <t xml:space="preserve">
ПЗ=500*1,05/4,12
ИНДЕКС К ПОЗИЦИИ(справочно):
2 Индекс изменения сметной стоимости оборудования на 2 кв. 2020 г. СМР=4,12</t>
    </r>
  </si>
  <si>
    <r>
      <t>Лифтовой блок ЛБ 6,0 УЛ/УКЛ в комплекте</t>
    </r>
    <r>
      <rPr>
        <i/>
        <sz val="7"/>
        <rFont val="Arial"/>
        <family val="2"/>
      </rPr>
      <t xml:space="preserve">
ПЗ=7400,00*1,05/4,12
ИНДЕКС К ПОЗИЦИИ(справочно):
2 Индекс изменения сметной стоимости оборудования на 2 кв. 2020 г. СМР=4,12</t>
    </r>
  </si>
  <si>
    <r>
      <t>Приборы, устанавливаемые на металлоконструкциях, щитах и пультах, масса: до 5 кг (демонтаж  грозозощиты)</t>
    </r>
    <r>
      <rPr>
        <i/>
        <sz val="7"/>
        <rFont val="Arial"/>
        <family val="2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1 Индекс изменения сметной стоимости СМР на 2 кв. 2020 г. СМР=7,52
НР (1,74 руб.): 80% от ФОТ
СП (1,31 руб.): 60% от ФОТ</t>
    </r>
  </si>
  <si>
    <r>
      <t>Приборы, устанавливаемые на металлоконструкциях, щитах и пультах, масса: до 5 кг (монтаж грозозощиты)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(5,81 руб.): 80% от ФОТ
СП (4,36 руб.): 60% от ФОТ</t>
    </r>
  </si>
  <si>
    <r>
      <t>Установка блока сигнализации, количество этажей-9, работа лифта: одиночная (демонтаж ЛБ)</t>
    </r>
    <r>
      <rPr>
        <i/>
        <sz val="7"/>
        <rFont val="Arial"/>
        <family val="2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1 Индекс изменения сметной стоимости СМР на 2 кв. 2020 г. СМР=7,52
НР (37,19 руб.): 80% от ФОТ
СП (27,89 руб.): 60% от ФОТ</t>
    </r>
  </si>
  <si>
    <r>
      <t>Установка блока сигнализации, количество этажей-9, работа лифта: одиночная  (монтаж ЛБ)</t>
    </r>
    <r>
      <rPr>
        <i/>
        <sz val="7"/>
        <rFont val="Arial"/>
        <family val="2"/>
      </rPr>
      <t xml:space="preserve">
ИНДЕКС К ПОЗИЦИИ(справочно):
1 Индекс изменения сметной стоимости СМР на 2 кв. 2020 г. СМР=7,52
НР (123,96 руб.): 80% от ФОТ
СП (92,97 руб.): 60% от ФОТ</t>
    </r>
  </si>
  <si>
    <r>
      <t>Громкоговоритель или звуковая колонка: в помещении - демонтаж ПУ кабины</t>
    </r>
    <r>
      <rPr>
        <i/>
        <sz val="7"/>
        <rFont val="Arial"/>
        <family val="2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1 Индекс изменения сметной стоимости СМР на 2 кв. 2020 г. СМР=7,52
НР (7,06 руб.): 92% от ФОТ
СП (4,99 руб.): 65% от ФОТ</t>
    </r>
  </si>
  <si>
    <t>Составил: ___________________________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</si>
</sst>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49" fontId="3" fillId="0" borderId="0" xfId="52" applyNumberFormat="1" applyFont="1" applyAlignment="1">
      <alignment horizontal="left" vertical="top"/>
      <protection/>
    </xf>
    <xf numFmtId="49" fontId="4" fillId="0" borderId="0" xfId="52" applyNumberFormat="1" applyFont="1" applyAlignment="1">
      <alignment horizontal="left"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/>
      <protection/>
    </xf>
    <xf numFmtId="0" fontId="8" fillId="0" borderId="0" xfId="52" applyFont="1" applyAlignment="1">
      <alignment horizontal="right" vertical="top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/>
      <protection/>
    </xf>
    <xf numFmtId="0" fontId="8" fillId="0" borderId="0" xfId="52" applyFont="1" applyAlignment="1">
      <alignment horizontal="center" vertical="top"/>
      <protection/>
    </xf>
    <xf numFmtId="0" fontId="10" fillId="0" borderId="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right" vertical="top"/>
      <protection/>
    </xf>
    <xf numFmtId="0" fontId="11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right" vertical="top"/>
      <protection/>
    </xf>
    <xf numFmtId="0" fontId="4" fillId="0" borderId="0" xfId="52" applyFont="1" applyBorder="1" applyAlignment="1">
      <alignment horizontal="left" vertical="top"/>
      <protection/>
    </xf>
    <xf numFmtId="49" fontId="13" fillId="0" borderId="0" xfId="52" applyNumberFormat="1" applyFont="1" applyAlignment="1">
      <alignment horizontal="left" vertical="top"/>
      <protection/>
    </xf>
    <xf numFmtId="0" fontId="6" fillId="0" borderId="0" xfId="52" applyFont="1" applyAlignment="1">
      <alignment/>
      <protection/>
    </xf>
    <xf numFmtId="49" fontId="8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/>
      <protection/>
    </xf>
    <xf numFmtId="49" fontId="4" fillId="0" borderId="10" xfId="52" applyNumberFormat="1" applyFont="1" applyBorder="1" applyAlignment="1">
      <alignment horizontal="center" vertical="top"/>
      <protection/>
    </xf>
    <xf numFmtId="49" fontId="4" fillId="0" borderId="0" xfId="52" applyNumberFormat="1" applyFont="1" applyAlignment="1">
      <alignment horizontal="center" vertical="top"/>
      <protection/>
    </xf>
    <xf numFmtId="49" fontId="13" fillId="0" borderId="0" xfId="52" applyNumberFormat="1" applyFont="1" applyAlignment="1">
      <alignment horizontal="center" vertical="top"/>
      <protection/>
    </xf>
    <xf numFmtId="49" fontId="8" fillId="0" borderId="0" xfId="52" applyNumberFormat="1" applyFont="1" applyAlignment="1">
      <alignment horizontal="center" vertical="top"/>
      <protection/>
    </xf>
    <xf numFmtId="0" fontId="8" fillId="0" borderId="0" xfId="52" applyFont="1" applyAlignment="1">
      <alignment horizontal="left" vertical="top"/>
      <protection/>
    </xf>
    <xf numFmtId="49" fontId="4" fillId="0" borderId="10" xfId="52" applyNumberFormat="1" applyFont="1" applyBorder="1" applyAlignment="1" quotePrefix="1">
      <alignment horizontal="center" vertical="top"/>
      <protection/>
    </xf>
    <xf numFmtId="49" fontId="14" fillId="0" borderId="10" xfId="52" applyNumberFormat="1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right" vertical="top" wrapText="1"/>
      <protection/>
    </xf>
    <xf numFmtId="0" fontId="6" fillId="0" borderId="10" xfId="52" applyFont="1" applyBorder="1" applyAlignment="1">
      <alignment horizontal="right" vertical="top"/>
      <protection/>
    </xf>
    <xf numFmtId="49" fontId="4" fillId="0" borderId="10" xfId="52" applyNumberFormat="1" applyFont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right" vertical="top" wrapText="1"/>
      <protection/>
    </xf>
    <xf numFmtId="49" fontId="8" fillId="0" borderId="0" xfId="52" applyNumberFormat="1" applyFont="1" applyAlignment="1">
      <alignment vertical="top"/>
      <protection/>
    </xf>
    <xf numFmtId="0" fontId="8" fillId="0" borderId="11" xfId="52" applyFont="1" applyBorder="1" applyAlignment="1">
      <alignment horizontal="center" vertical="top"/>
      <protection/>
    </xf>
    <xf numFmtId="49" fontId="18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left" vertical="top"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4" fontId="19" fillId="0" borderId="0" xfId="0" applyNumberFormat="1" applyFont="1" applyAlignment="1">
      <alignment/>
    </xf>
    <xf numFmtId="0" fontId="8" fillId="0" borderId="11" xfId="52" applyFont="1" applyBorder="1" applyAlignment="1">
      <alignment horizontal="left" vertical="top"/>
      <protection/>
    </xf>
    <xf numFmtId="0" fontId="8" fillId="0" borderId="11" xfId="52" applyFont="1" applyFill="1" applyBorder="1" applyAlignment="1">
      <alignment horizontal="center" vertical="top"/>
      <protection/>
    </xf>
    <xf numFmtId="0" fontId="8" fillId="0" borderId="11" xfId="52" applyFont="1" applyFill="1" applyBorder="1" applyAlignment="1">
      <alignment horizontal="right" vertical="top"/>
      <protection/>
    </xf>
    <xf numFmtId="0" fontId="8" fillId="0" borderId="11" xfId="52" applyFont="1" applyBorder="1" applyAlignment="1">
      <alignment horizontal="right" vertical="top"/>
      <protection/>
    </xf>
    <xf numFmtId="0" fontId="6" fillId="0" borderId="11" xfId="52" applyFont="1" applyBorder="1" applyAlignment="1">
      <alignment horizontal="right" vertical="top"/>
      <protection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5" fillId="0" borderId="0" xfId="52" applyNumberFormat="1" applyFont="1" applyAlignment="1">
      <alignment horizontal="center" vertical="top"/>
      <protection/>
    </xf>
    <xf numFmtId="49" fontId="5" fillId="0" borderId="0" xfId="52" applyNumberFormat="1" applyFont="1" applyAlignment="1">
      <alignment vertical="top"/>
      <protection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right" vertical="top"/>
      <protection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8" fillId="0" borderId="0" xfId="52" applyFont="1" applyBorder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0" fontId="18" fillId="0" borderId="0" xfId="52" applyFont="1" applyAlignment="1">
      <alignment horizontal="right" vertical="top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8" fillId="0" borderId="0" xfId="52" applyNumberFormat="1" applyFont="1" applyAlignment="1">
      <alignment horizontal="left" vertical="top"/>
      <protection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4" fillId="0" borderId="10" xfId="52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49" fontId="4" fillId="0" borderId="10" xfId="52" applyNumberFormat="1" applyFont="1" applyBorder="1" applyAlignment="1">
      <alignment horizontal="left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8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49" fontId="4" fillId="0" borderId="0" xfId="52" applyNumberFormat="1" applyFont="1" applyAlignment="1">
      <alignment horizontal="center" vertical="top" wrapText="1"/>
      <protection/>
    </xf>
    <xf numFmtId="49" fontId="13" fillId="0" borderId="0" xfId="52" applyNumberFormat="1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8" fillId="0" borderId="11" xfId="52" applyFont="1" applyBorder="1" applyAlignment="1">
      <alignment horizontal="center" vertical="top"/>
      <protection/>
    </xf>
    <xf numFmtId="49" fontId="4" fillId="0" borderId="0" xfId="52" applyNumberFormat="1" applyFont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6" fillId="0" borderId="0" xfId="52" applyFont="1" applyAlignment="1">
      <alignment horizontal="center" vertical="top" wrapText="1"/>
      <protection/>
    </xf>
    <xf numFmtId="0" fontId="6" fillId="0" borderId="0" xfId="52" applyFont="1" applyAlignment="1">
      <alignment horizontal="right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right" vertical="top" wrapText="1"/>
      <protection/>
    </xf>
    <xf numFmtId="0" fontId="9" fillId="0" borderId="0" xfId="52" applyFont="1" applyBorder="1" applyAlignment="1">
      <alignment horizontal="center" vertical="top"/>
      <protection/>
    </xf>
    <xf numFmtId="0" fontId="11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center" vertical="top"/>
      <protection/>
    </xf>
    <xf numFmtId="49" fontId="25" fillId="32" borderId="14" xfId="0" applyNumberFormat="1" applyFont="1" applyFill="1" applyBorder="1" applyAlignment="1">
      <alignment horizontal="center" vertical="top" wrapText="1"/>
    </xf>
    <xf numFmtId="49" fontId="25" fillId="32" borderId="20" xfId="0" applyNumberFormat="1" applyFont="1" applyFill="1" applyBorder="1" applyAlignment="1">
      <alignment horizontal="center" vertical="top" wrapText="1"/>
    </xf>
    <xf numFmtId="49" fontId="25" fillId="32" borderId="16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6">
      <selection activeCell="D23" sqref="D23:E23"/>
    </sheetView>
  </sheetViews>
  <sheetFormatPr defaultColWidth="9.140625" defaultRowHeight="15"/>
  <cols>
    <col min="1" max="1" width="6.140625" style="0" customWidth="1"/>
    <col min="2" max="2" width="10.00390625" style="0" customWidth="1"/>
    <col min="3" max="3" width="33.8515625" style="0" customWidth="1"/>
    <col min="4" max="4" width="14.140625" style="0" customWidth="1"/>
    <col min="5" max="5" width="15.8515625" style="0" customWidth="1"/>
  </cols>
  <sheetData>
    <row r="1" spans="1:5" s="54" customFormat="1" ht="15">
      <c r="A1" s="52" t="s">
        <v>240</v>
      </c>
      <c r="B1" s="35"/>
      <c r="C1" s="53"/>
      <c r="D1" s="131" t="s">
        <v>241</v>
      </c>
      <c r="E1" s="131"/>
    </row>
    <row r="2" spans="1:5" s="54" customFormat="1" ht="15">
      <c r="A2" s="50"/>
      <c r="B2" s="50"/>
      <c r="C2" s="50"/>
      <c r="D2" s="50"/>
      <c r="E2" s="8"/>
    </row>
    <row r="3" spans="1:5" s="54" customFormat="1" ht="15">
      <c r="A3" s="35"/>
      <c r="B3" s="35"/>
      <c r="C3" s="53"/>
      <c r="D3" s="35"/>
      <c r="E3" s="8"/>
    </row>
    <row r="4" spans="1:5" s="54" customFormat="1" ht="15">
      <c r="A4" s="136" t="s">
        <v>67</v>
      </c>
      <c r="B4" s="136"/>
      <c r="C4" s="136"/>
      <c r="D4" s="50" t="s">
        <v>68</v>
      </c>
      <c r="E4" s="50"/>
    </row>
    <row r="5" spans="1:5" s="54" customFormat="1" ht="15">
      <c r="A5" s="50" t="s">
        <v>373</v>
      </c>
      <c r="B5" s="50"/>
      <c r="C5" s="50"/>
      <c r="D5" s="50" t="s">
        <v>374</v>
      </c>
      <c r="E5" s="41"/>
    </row>
    <row r="6" spans="1:5" s="54" customFormat="1" ht="15">
      <c r="A6" s="55"/>
      <c r="B6" s="55"/>
      <c r="C6" s="55"/>
      <c r="D6" s="55"/>
      <c r="E6" s="55"/>
    </row>
    <row r="7" spans="1:5" s="54" customFormat="1" ht="15">
      <c r="A7" s="137" t="s">
        <v>388</v>
      </c>
      <c r="B7" s="137"/>
      <c r="C7" s="137"/>
      <c r="D7" s="137"/>
      <c r="E7" s="137"/>
    </row>
    <row r="8" spans="1:5" s="54" customFormat="1" ht="12.75" customHeight="1">
      <c r="A8" s="138" t="s">
        <v>242</v>
      </c>
      <c r="B8" s="138"/>
      <c r="C8" s="138"/>
      <c r="D8" s="138"/>
      <c r="E8" s="138"/>
    </row>
    <row r="9" spans="1:5" s="54" customFormat="1" ht="15">
      <c r="A9" s="56"/>
      <c r="B9" s="56"/>
      <c r="C9" s="56"/>
      <c r="D9" s="56"/>
      <c r="E9" s="56"/>
    </row>
    <row r="10" spans="1:5" s="54" customFormat="1" ht="15.75">
      <c r="A10" s="139" t="s">
        <v>375</v>
      </c>
      <c r="B10" s="140"/>
      <c r="C10" s="140"/>
      <c r="D10" s="140"/>
      <c r="E10" s="140"/>
    </row>
    <row r="11" spans="1:5" s="54" customFormat="1" ht="12" customHeight="1">
      <c r="A11" s="57"/>
      <c r="B11" s="57"/>
      <c r="C11" s="57"/>
      <c r="D11" s="57"/>
      <c r="E11" s="57"/>
    </row>
    <row r="12" spans="1:5" s="54" customFormat="1" ht="15">
      <c r="A12" s="137" t="s">
        <v>389</v>
      </c>
      <c r="B12" s="141"/>
      <c r="C12" s="141"/>
      <c r="D12" s="141"/>
      <c r="E12" s="141"/>
    </row>
    <row r="13" spans="1:5" s="54" customFormat="1" ht="12.75" customHeight="1">
      <c r="A13" s="138" t="s">
        <v>376</v>
      </c>
      <c r="B13" s="138"/>
      <c r="C13" s="138"/>
      <c r="D13" s="138"/>
      <c r="E13" s="138"/>
    </row>
    <row r="14" spans="1:5" s="54" customFormat="1" ht="15">
      <c r="A14" s="58"/>
      <c r="B14" s="58"/>
      <c r="C14" s="58"/>
      <c r="D14" s="58"/>
      <c r="E14" s="58"/>
    </row>
    <row r="15" spans="1:5" s="54" customFormat="1" ht="15" hidden="1">
      <c r="A15" s="55"/>
      <c r="B15" s="55"/>
      <c r="C15" s="55"/>
      <c r="D15" s="55"/>
      <c r="E15" s="55"/>
    </row>
    <row r="16" spans="1:5" s="54" customFormat="1" ht="35.25" customHeight="1">
      <c r="A16" s="124" t="s">
        <v>377</v>
      </c>
      <c r="B16" s="124" t="s">
        <v>378</v>
      </c>
      <c r="C16" s="124" t="s">
        <v>379</v>
      </c>
      <c r="D16" s="132" t="s">
        <v>380</v>
      </c>
      <c r="E16" s="133"/>
    </row>
    <row r="17" spans="1:5" s="54" customFormat="1" ht="47.25" customHeight="1">
      <c r="A17" s="124"/>
      <c r="B17" s="124"/>
      <c r="C17" s="124"/>
      <c r="D17" s="134"/>
      <c r="E17" s="135"/>
    </row>
    <row r="18" spans="1:5" s="54" customFormat="1" ht="15">
      <c r="A18" s="59">
        <v>1</v>
      </c>
      <c r="B18" s="59">
        <v>2</v>
      </c>
      <c r="C18" s="59">
        <v>3</v>
      </c>
      <c r="D18" s="127">
        <v>4</v>
      </c>
      <c r="E18" s="128"/>
    </row>
    <row r="19" spans="1:5" s="54" customFormat="1" ht="50.25" customHeight="1">
      <c r="A19" s="60">
        <v>1</v>
      </c>
      <c r="B19" s="60" t="s">
        <v>381</v>
      </c>
      <c r="C19" s="61" t="s">
        <v>12</v>
      </c>
      <c r="D19" s="129">
        <f>Замена!J149</f>
        <v>1666007.99</v>
      </c>
      <c r="E19" s="130"/>
    </row>
    <row r="20" spans="1:5" s="54" customFormat="1" ht="49.5" customHeight="1">
      <c r="A20" s="60">
        <f>A21+1</f>
        <v>3</v>
      </c>
      <c r="B20" s="60" t="s">
        <v>382</v>
      </c>
      <c r="C20" s="61" t="s">
        <v>11</v>
      </c>
      <c r="D20" s="129">
        <f>ПНР!J40</f>
        <v>459059.58</v>
      </c>
      <c r="E20" s="130"/>
    </row>
    <row r="21" spans="1:5" s="54" customFormat="1" ht="72" customHeight="1">
      <c r="A21" s="60">
        <f>A19+1</f>
        <v>2</v>
      </c>
      <c r="B21" s="60" t="s">
        <v>383</v>
      </c>
      <c r="C21" s="61" t="s">
        <v>390</v>
      </c>
      <c r="D21" s="129">
        <v>17201.76</v>
      </c>
      <c r="E21" s="130"/>
    </row>
    <row r="22" spans="1:5" s="54" customFormat="1" ht="78" customHeight="1">
      <c r="A22" s="60">
        <v>4</v>
      </c>
      <c r="B22" s="60" t="s">
        <v>384</v>
      </c>
      <c r="C22" s="61" t="s">
        <v>391</v>
      </c>
      <c r="D22" s="129">
        <f>ТО!J41</f>
        <v>43935.78</v>
      </c>
      <c r="E22" s="130"/>
    </row>
    <row r="23" spans="1:6" s="54" customFormat="1" ht="15">
      <c r="A23" s="62"/>
      <c r="B23" s="62"/>
      <c r="C23" s="62" t="s">
        <v>385</v>
      </c>
      <c r="D23" s="125">
        <f>SUM(D19:D22)</f>
        <v>2186205.1099999994</v>
      </c>
      <c r="E23" s="126"/>
      <c r="F23" s="63"/>
    </row>
    <row r="24" spans="1:5" s="54" customFormat="1" ht="15">
      <c r="A24" s="55"/>
      <c r="B24" s="55"/>
      <c r="C24" s="55"/>
      <c r="D24" s="55"/>
      <c r="E24" s="55"/>
    </row>
    <row r="25" spans="1:5" s="54" customFormat="1" ht="15">
      <c r="A25" s="55"/>
      <c r="B25" s="55"/>
      <c r="C25" s="55"/>
      <c r="D25" s="55"/>
      <c r="E25" s="55"/>
    </row>
    <row r="26" spans="1:5" s="54" customFormat="1" ht="15">
      <c r="A26" s="55"/>
      <c r="B26" s="55" t="s">
        <v>386</v>
      </c>
      <c r="C26" s="55"/>
      <c r="D26" s="55" t="s">
        <v>387</v>
      </c>
      <c r="E26" s="55"/>
    </row>
  </sheetData>
  <sheetProtection/>
  <mergeCells count="17">
    <mergeCell ref="D1:E1"/>
    <mergeCell ref="D16:E17"/>
    <mergeCell ref="A4:C4"/>
    <mergeCell ref="A7:E7"/>
    <mergeCell ref="A8:E8"/>
    <mergeCell ref="A10:E10"/>
    <mergeCell ref="A12:E12"/>
    <mergeCell ref="A13:E13"/>
    <mergeCell ref="A16:A17"/>
    <mergeCell ref="B16:B17"/>
    <mergeCell ref="C16:C17"/>
    <mergeCell ref="D23:E23"/>
    <mergeCell ref="D18:E18"/>
    <mergeCell ref="D19:E19"/>
    <mergeCell ref="D21:E21"/>
    <mergeCell ref="D20:E20"/>
    <mergeCell ref="D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showGridLines="0" tabSelected="1" zoomScaleSheetLayoutView="75" zoomScalePageLayoutView="0" workbookViewId="0" topLeftCell="A1">
      <selection activeCell="I154" sqref="I154"/>
    </sheetView>
  </sheetViews>
  <sheetFormatPr defaultColWidth="9.140625" defaultRowHeight="15" outlineLevelRow="2"/>
  <cols>
    <col min="1" max="1" width="4.57421875" style="38" customWidth="1"/>
    <col min="2" max="2" width="14.421875" style="2" customWidth="1"/>
    <col min="3" max="3" width="40.7109375" style="13" customWidth="1"/>
    <col min="4" max="4" width="13.8515625" style="12" customWidth="1"/>
    <col min="5" max="5" width="11.00390625" style="16" customWidth="1"/>
    <col min="6" max="6" width="9.7109375" style="4" customWidth="1"/>
    <col min="7" max="9" width="7.140625" style="4" customWidth="1"/>
    <col min="10" max="10" width="10.421875" style="4" customWidth="1"/>
    <col min="11" max="13" width="7.140625" style="4" customWidth="1"/>
    <col min="14" max="16384" width="9.140625" style="5" customWidth="1"/>
  </cols>
  <sheetData>
    <row r="1" spans="1:14" ht="15">
      <c r="A1" s="1" t="s">
        <v>240</v>
      </c>
      <c r="B1"/>
      <c r="C1"/>
      <c r="D1" s="105"/>
      <c r="E1"/>
      <c r="F1"/>
      <c r="G1"/>
      <c r="H1"/>
      <c r="I1"/>
      <c r="J1" s="3" t="s">
        <v>241</v>
      </c>
      <c r="K1"/>
      <c r="L1"/>
      <c r="M1"/>
      <c r="N1"/>
    </row>
    <row r="2" spans="1:14" ht="15">
      <c r="A2" s="6"/>
      <c r="B2"/>
      <c r="C2"/>
      <c r="D2" s="105"/>
      <c r="E2"/>
      <c r="F2"/>
      <c r="G2"/>
      <c r="H2"/>
      <c r="I2"/>
      <c r="J2" s="7"/>
      <c r="K2"/>
      <c r="L2"/>
      <c r="M2"/>
      <c r="N2"/>
    </row>
    <row r="3" spans="1:14" ht="15" outlineLevel="2">
      <c r="A3" s="6" t="s">
        <v>69</v>
      </c>
      <c r="B3"/>
      <c r="C3"/>
      <c r="D3" s="105"/>
      <c r="E3"/>
      <c r="F3"/>
      <c r="G3"/>
      <c r="H3"/>
      <c r="I3"/>
      <c r="J3" s="7" t="s">
        <v>70</v>
      </c>
      <c r="K3"/>
      <c r="L3"/>
      <c r="M3"/>
      <c r="N3"/>
    </row>
    <row r="4" spans="1:14" ht="15" outlineLevel="1">
      <c r="A4" s="2" t="s">
        <v>370</v>
      </c>
      <c r="B4"/>
      <c r="C4"/>
      <c r="D4" s="105"/>
      <c r="E4"/>
      <c r="F4"/>
      <c r="G4"/>
      <c r="H4"/>
      <c r="I4"/>
      <c r="J4" s="17" t="s">
        <v>371</v>
      </c>
      <c r="K4"/>
      <c r="L4"/>
      <c r="M4"/>
      <c r="N4"/>
    </row>
    <row r="5" spans="1:14" ht="15" outlineLevel="1">
      <c r="A5"/>
      <c r="B5"/>
      <c r="C5" s="137" t="str">
        <f>Сводная!A7</f>
        <v>г. Екатеринбург, ул. Посадская, 29 п.2</v>
      </c>
      <c r="D5" s="137"/>
      <c r="E5" s="137"/>
      <c r="F5" s="137"/>
      <c r="G5" s="137"/>
      <c r="H5" s="137"/>
      <c r="I5" s="137"/>
      <c r="J5" s="137"/>
      <c r="K5"/>
      <c r="L5"/>
      <c r="M5"/>
      <c r="N5"/>
    </row>
    <row r="6" spans="1:14" ht="15" outlineLevel="1">
      <c r="A6"/>
      <c r="B6"/>
      <c r="C6" s="17"/>
      <c r="D6" s="15"/>
      <c r="E6" s="27" t="s">
        <v>242</v>
      </c>
      <c r="F6" s="20"/>
      <c r="G6" s="20"/>
      <c r="H6"/>
      <c r="I6" s="19"/>
      <c r="J6"/>
      <c r="K6"/>
      <c r="L6"/>
      <c r="M6"/>
      <c r="N6"/>
    </row>
    <row r="7" spans="1:14" ht="15" outlineLevel="1">
      <c r="A7"/>
      <c r="B7"/>
      <c r="C7" s="17"/>
      <c r="D7" s="15"/>
      <c r="E7" s="27"/>
      <c r="F7" s="20"/>
      <c r="G7" s="20"/>
      <c r="H7"/>
      <c r="I7" s="19"/>
      <c r="J7"/>
      <c r="K7"/>
      <c r="L7"/>
      <c r="M7"/>
      <c r="N7"/>
    </row>
    <row r="8" spans="1:14" ht="15.75">
      <c r="A8"/>
      <c r="B8"/>
      <c r="C8" s="17"/>
      <c r="D8" s="21" t="s">
        <v>392</v>
      </c>
      <c r="E8"/>
      <c r="F8"/>
      <c r="G8"/>
      <c r="H8"/>
      <c r="I8"/>
      <c r="J8"/>
      <c r="K8"/>
      <c r="L8"/>
      <c r="M8"/>
      <c r="N8"/>
    </row>
    <row r="9" spans="1:14" ht="15">
      <c r="A9"/>
      <c r="B9"/>
      <c r="C9" s="17"/>
      <c r="D9" s="18" t="s">
        <v>243</v>
      </c>
      <c r="E9"/>
      <c r="F9"/>
      <c r="G9"/>
      <c r="H9"/>
      <c r="I9" s="22"/>
      <c r="J9"/>
      <c r="K9"/>
      <c r="L9"/>
      <c r="M9"/>
      <c r="N9"/>
    </row>
    <row r="10" spans="1:14" ht="15">
      <c r="A10"/>
      <c r="B10"/>
      <c r="C10" s="28"/>
      <c r="D10" s="15"/>
      <c r="E10" s="29"/>
      <c r="F10" s="30"/>
      <c r="G10" s="30"/>
      <c r="H10"/>
      <c r="I10" s="14"/>
      <c r="J10"/>
      <c r="K10"/>
      <c r="L10"/>
      <c r="M10"/>
      <c r="N10"/>
    </row>
    <row r="11" spans="2:10" ht="14.25">
      <c r="B11" s="31" t="s">
        <v>244</v>
      </c>
      <c r="C11" s="156" t="str">
        <f>Сводная!C19</f>
        <v>Замена пассажирского лифта г/п 400 кг на 10 остановок, высота подъема 25,2 м, парная работа</v>
      </c>
      <c r="D11" s="156"/>
      <c r="E11" s="156"/>
      <c r="F11" s="156"/>
      <c r="G11" s="156"/>
      <c r="H11" s="156"/>
      <c r="I11" s="156"/>
      <c r="J11" s="156"/>
    </row>
    <row r="12" spans="3:10" ht="14.25">
      <c r="C12" s="32"/>
      <c r="D12" s="15"/>
      <c r="E12" s="26" t="s">
        <v>245</v>
      </c>
      <c r="G12" s="20"/>
      <c r="H12" s="18"/>
      <c r="I12" s="20"/>
      <c r="J12" s="20"/>
    </row>
    <row r="13" spans="1:5" ht="12.75">
      <c r="A13" s="39"/>
      <c r="B13" s="33"/>
      <c r="C13" s="17"/>
      <c r="D13" s="15"/>
      <c r="E13" s="34"/>
    </row>
    <row r="14" spans="3:14" ht="16.5" customHeight="1">
      <c r="C14" s="23" t="s">
        <v>209</v>
      </c>
      <c r="D14" s="15"/>
      <c r="E14" s="14"/>
      <c r="I14" s="23"/>
      <c r="J14" s="23"/>
      <c r="N14" s="8"/>
    </row>
    <row r="15" spans="1:13" s="24" customFormat="1" ht="15">
      <c r="A15" s="40"/>
      <c r="B15" s="35"/>
      <c r="C15" s="23" t="s">
        <v>166</v>
      </c>
      <c r="D15" s="8"/>
      <c r="E15" s="148" t="s">
        <v>325</v>
      </c>
      <c r="F15" s="149"/>
      <c r="G15" s="41" t="s">
        <v>394</v>
      </c>
      <c r="H15" s="8"/>
      <c r="I15" s="23"/>
      <c r="J15" s="23"/>
      <c r="K15" s="8"/>
      <c r="L15" s="8"/>
      <c r="M15" s="8"/>
    </row>
    <row r="16" spans="1:14" s="24" customFormat="1" ht="15" outlineLevel="1">
      <c r="A16" s="40"/>
      <c r="B16" s="35"/>
      <c r="C16" s="23" t="s">
        <v>169</v>
      </c>
      <c r="D16" s="8"/>
      <c r="E16" s="148" t="s">
        <v>328</v>
      </c>
      <c r="F16" s="149"/>
      <c r="G16" s="41" t="s">
        <v>394</v>
      </c>
      <c r="H16" s="8"/>
      <c r="I16" s="23"/>
      <c r="J16" s="23"/>
      <c r="K16" s="8"/>
      <c r="L16" s="8"/>
      <c r="M16" s="8"/>
      <c r="N16" s="122"/>
    </row>
    <row r="17" spans="1:14" s="24" customFormat="1" ht="15" outlineLevel="1">
      <c r="A17" s="40"/>
      <c r="B17" s="35"/>
      <c r="C17" s="23" t="s">
        <v>168</v>
      </c>
      <c r="D17" s="8"/>
      <c r="E17" s="148" t="s">
        <v>400</v>
      </c>
      <c r="F17" s="149"/>
      <c r="G17" s="41" t="s">
        <v>394</v>
      </c>
      <c r="H17" s="8"/>
      <c r="I17" s="23"/>
      <c r="J17" s="23"/>
      <c r="K17" s="8"/>
      <c r="L17" s="8"/>
      <c r="M17" s="8"/>
      <c r="N17" s="122"/>
    </row>
    <row r="18" spans="1:14" s="24" customFormat="1" ht="15" outlineLevel="1">
      <c r="A18" s="40"/>
      <c r="B18" s="35"/>
      <c r="C18" s="23" t="s">
        <v>167</v>
      </c>
      <c r="D18" s="8"/>
      <c r="E18" s="148" t="s">
        <v>15</v>
      </c>
      <c r="F18" s="149"/>
      <c r="G18" s="41" t="s">
        <v>394</v>
      </c>
      <c r="H18" s="8"/>
      <c r="I18" s="23"/>
      <c r="J18" s="23"/>
      <c r="K18" s="8"/>
      <c r="L18" s="8"/>
      <c r="M18" s="8"/>
      <c r="N18" s="122"/>
    </row>
    <row r="19" spans="1:14" s="24" customFormat="1" ht="15">
      <c r="A19" s="40"/>
      <c r="B19" s="35"/>
      <c r="C19" s="23" t="s">
        <v>163</v>
      </c>
      <c r="D19" s="18"/>
      <c r="E19" s="148" t="s">
        <v>326</v>
      </c>
      <c r="F19" s="149"/>
      <c r="G19" s="41" t="s">
        <v>394</v>
      </c>
      <c r="H19" s="8"/>
      <c r="I19" s="23"/>
      <c r="J19" s="23"/>
      <c r="K19" s="8"/>
      <c r="L19" s="8"/>
      <c r="M19" s="8"/>
      <c r="N19" s="122"/>
    </row>
    <row r="20" spans="1:14" s="24" customFormat="1" ht="15" outlineLevel="1">
      <c r="A20" s="40"/>
      <c r="B20" s="35"/>
      <c r="C20" s="23" t="s">
        <v>164</v>
      </c>
      <c r="D20" s="18"/>
      <c r="E20" s="148" t="s">
        <v>327</v>
      </c>
      <c r="F20" s="149"/>
      <c r="G20" s="41" t="s">
        <v>165</v>
      </c>
      <c r="H20" s="8"/>
      <c r="I20" s="23"/>
      <c r="J20" s="23"/>
      <c r="K20" s="8"/>
      <c r="L20" s="8"/>
      <c r="M20" s="8"/>
      <c r="N20" s="122"/>
    </row>
    <row r="21" spans="3:14" ht="14.25">
      <c r="C21" s="36" t="s">
        <v>372</v>
      </c>
      <c r="D21" s="15"/>
      <c r="E21" s="14"/>
      <c r="N21" s="123"/>
    </row>
    <row r="22" spans="3:5" ht="12.75">
      <c r="C22" s="17"/>
      <c r="D22" s="15"/>
      <c r="E22" s="14"/>
    </row>
    <row r="23" spans="3:5" ht="12.75">
      <c r="C23" s="17"/>
      <c r="D23" s="15"/>
      <c r="E23" s="14"/>
    </row>
    <row r="24" spans="1:13" ht="12.75" customHeight="1">
      <c r="A24" s="150" t="s">
        <v>246</v>
      </c>
      <c r="B24" s="150" t="s">
        <v>256</v>
      </c>
      <c r="C24" s="146" t="s">
        <v>247</v>
      </c>
      <c r="D24" s="146" t="s">
        <v>248</v>
      </c>
      <c r="E24" s="146" t="s">
        <v>249</v>
      </c>
      <c r="F24" s="146" t="s">
        <v>250</v>
      </c>
      <c r="G24" s="147"/>
      <c r="H24" s="147"/>
      <c r="I24" s="147"/>
      <c r="J24" s="146" t="s">
        <v>251</v>
      </c>
      <c r="K24" s="147"/>
      <c r="L24" s="147"/>
      <c r="M24" s="147"/>
    </row>
    <row r="25" spans="1:13" ht="13.5" customHeight="1">
      <c r="A25" s="151"/>
      <c r="B25" s="151"/>
      <c r="C25" s="152"/>
      <c r="D25" s="146"/>
      <c r="E25" s="146"/>
      <c r="F25" s="146" t="s">
        <v>252</v>
      </c>
      <c r="G25" s="146" t="s">
        <v>253</v>
      </c>
      <c r="H25" s="147"/>
      <c r="I25" s="147"/>
      <c r="J25" s="146" t="s">
        <v>252</v>
      </c>
      <c r="K25" s="146" t="s">
        <v>253</v>
      </c>
      <c r="L25" s="147"/>
      <c r="M25" s="147"/>
    </row>
    <row r="26" spans="1:13" ht="24">
      <c r="A26" s="151"/>
      <c r="B26" s="151"/>
      <c r="C26" s="152"/>
      <c r="D26" s="146"/>
      <c r="E26" s="146"/>
      <c r="F26" s="147"/>
      <c r="G26" s="9" t="s">
        <v>254</v>
      </c>
      <c r="H26" s="9" t="s">
        <v>257</v>
      </c>
      <c r="I26" s="9" t="s">
        <v>255</v>
      </c>
      <c r="J26" s="147"/>
      <c r="K26" s="9" t="s">
        <v>254</v>
      </c>
      <c r="L26" s="9" t="s">
        <v>257</v>
      </c>
      <c r="M26" s="9" t="s">
        <v>255</v>
      </c>
    </row>
    <row r="27" spans="1:13" ht="12.75">
      <c r="A27" s="37">
        <v>1</v>
      </c>
      <c r="B27" s="11">
        <v>2</v>
      </c>
      <c r="C27" s="9">
        <v>3</v>
      </c>
      <c r="D27" s="9">
        <v>4</v>
      </c>
      <c r="E27" s="25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  <c r="L27" s="10">
        <v>12</v>
      </c>
      <c r="M27" s="10">
        <v>13</v>
      </c>
    </row>
    <row r="28" spans="1:13" ht="18.75" customHeight="1">
      <c r="A28" s="145" t="s">
        <v>258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 ht="72.75">
      <c r="A29" s="42" t="s">
        <v>259</v>
      </c>
      <c r="B29" s="43" t="s">
        <v>401</v>
      </c>
      <c r="C29" s="44" t="s">
        <v>402</v>
      </c>
      <c r="D29" s="25" t="s">
        <v>260</v>
      </c>
      <c r="E29" s="45">
        <v>1</v>
      </c>
      <c r="F29" s="46">
        <v>79.43</v>
      </c>
      <c r="G29" s="46">
        <v>77.12</v>
      </c>
      <c r="H29" s="47"/>
      <c r="I29" s="47"/>
      <c r="J29" s="47">
        <v>79.43</v>
      </c>
      <c r="K29" s="47">
        <v>77.12</v>
      </c>
      <c r="L29" s="47"/>
      <c r="M29" s="47"/>
    </row>
    <row r="30" spans="1:13" ht="72.75">
      <c r="A30" s="42" t="s">
        <v>261</v>
      </c>
      <c r="B30" s="43" t="s">
        <v>403</v>
      </c>
      <c r="C30" s="44" t="s">
        <v>404</v>
      </c>
      <c r="D30" s="25" t="s">
        <v>262</v>
      </c>
      <c r="E30" s="45">
        <v>1</v>
      </c>
      <c r="F30" s="46">
        <v>815.72</v>
      </c>
      <c r="G30" s="46">
        <v>613.17</v>
      </c>
      <c r="H30" s="46">
        <v>184.16</v>
      </c>
      <c r="I30" s="46">
        <v>51.01</v>
      </c>
      <c r="J30" s="47">
        <v>815.72</v>
      </c>
      <c r="K30" s="47">
        <v>613.17</v>
      </c>
      <c r="L30" s="47">
        <v>184.16</v>
      </c>
      <c r="M30" s="47">
        <v>51.01</v>
      </c>
    </row>
    <row r="31" spans="1:13" ht="60.75">
      <c r="A31" s="42" t="s">
        <v>263</v>
      </c>
      <c r="B31" s="43" t="s">
        <v>264</v>
      </c>
      <c r="C31" s="44" t="s">
        <v>266</v>
      </c>
      <c r="D31" s="25" t="s">
        <v>265</v>
      </c>
      <c r="E31" s="45">
        <v>1</v>
      </c>
      <c r="F31" s="46">
        <v>53.03</v>
      </c>
      <c r="G31" s="46">
        <v>51.49</v>
      </c>
      <c r="H31" s="47"/>
      <c r="I31" s="47"/>
      <c r="J31" s="47">
        <v>53.03</v>
      </c>
      <c r="K31" s="47">
        <v>51.49</v>
      </c>
      <c r="L31" s="47"/>
      <c r="M31" s="47"/>
    </row>
    <row r="32" spans="1:13" ht="60.75">
      <c r="A32" s="42" t="s">
        <v>267</v>
      </c>
      <c r="B32" s="43" t="s">
        <v>268</v>
      </c>
      <c r="C32" s="44" t="s">
        <v>270</v>
      </c>
      <c r="D32" s="25" t="s">
        <v>269</v>
      </c>
      <c r="E32" s="45">
        <v>1</v>
      </c>
      <c r="F32" s="46">
        <v>435.98</v>
      </c>
      <c r="G32" s="46">
        <v>414.87</v>
      </c>
      <c r="H32" s="46">
        <v>8.66</v>
      </c>
      <c r="I32" s="47"/>
      <c r="J32" s="47">
        <v>435.98</v>
      </c>
      <c r="K32" s="47">
        <v>414.87</v>
      </c>
      <c r="L32" s="47">
        <v>8.66</v>
      </c>
      <c r="M32" s="47"/>
    </row>
    <row r="33" spans="1:13" ht="84.75">
      <c r="A33" s="42" t="s">
        <v>271</v>
      </c>
      <c r="B33" s="43" t="s">
        <v>272</v>
      </c>
      <c r="C33" s="44" t="s">
        <v>274</v>
      </c>
      <c r="D33" s="25" t="s">
        <v>273</v>
      </c>
      <c r="E33" s="45">
        <v>1</v>
      </c>
      <c r="F33" s="46">
        <v>956.93</v>
      </c>
      <c r="G33" s="46">
        <v>917.45</v>
      </c>
      <c r="H33" s="46">
        <v>11.96</v>
      </c>
      <c r="I33" s="47"/>
      <c r="J33" s="47">
        <v>956.93</v>
      </c>
      <c r="K33" s="47">
        <v>917.45</v>
      </c>
      <c r="L33" s="47">
        <v>11.96</v>
      </c>
      <c r="M33" s="47"/>
    </row>
    <row r="34" spans="1:13" ht="80.25">
      <c r="A34" s="42" t="s">
        <v>275</v>
      </c>
      <c r="B34" s="43" t="s">
        <v>276</v>
      </c>
      <c r="C34" s="44" t="s">
        <v>278</v>
      </c>
      <c r="D34" s="25" t="s">
        <v>277</v>
      </c>
      <c r="E34" s="45">
        <v>1</v>
      </c>
      <c r="F34" s="46">
        <v>83.3</v>
      </c>
      <c r="G34" s="46">
        <v>80.88</v>
      </c>
      <c r="H34" s="47"/>
      <c r="I34" s="47"/>
      <c r="J34" s="47">
        <v>83.3</v>
      </c>
      <c r="K34" s="47">
        <v>80.88</v>
      </c>
      <c r="L34" s="47"/>
      <c r="M34" s="47"/>
    </row>
    <row r="35" spans="1:13" ht="60.75">
      <c r="A35" s="42" t="s">
        <v>279</v>
      </c>
      <c r="B35" s="43" t="s">
        <v>280</v>
      </c>
      <c r="C35" s="44" t="s">
        <v>282</v>
      </c>
      <c r="D35" s="25" t="s">
        <v>281</v>
      </c>
      <c r="E35" s="45">
        <v>1</v>
      </c>
      <c r="F35" s="46">
        <v>229.21</v>
      </c>
      <c r="G35" s="46">
        <v>222.53</v>
      </c>
      <c r="H35" s="47"/>
      <c r="I35" s="47"/>
      <c r="J35" s="47">
        <v>229.21</v>
      </c>
      <c r="K35" s="47">
        <v>222.53</v>
      </c>
      <c r="L35" s="47"/>
      <c r="M35" s="47"/>
    </row>
    <row r="36" spans="1:13" ht="84.75">
      <c r="A36" s="42" t="s">
        <v>283</v>
      </c>
      <c r="B36" s="43" t="s">
        <v>405</v>
      </c>
      <c r="C36" s="44" t="s">
        <v>406</v>
      </c>
      <c r="D36" s="25" t="s">
        <v>284</v>
      </c>
      <c r="E36" s="45">
        <v>1</v>
      </c>
      <c r="F36" s="46">
        <v>1034.68</v>
      </c>
      <c r="G36" s="46">
        <v>998.86</v>
      </c>
      <c r="H36" s="46">
        <v>5.85</v>
      </c>
      <c r="I36" s="47"/>
      <c r="J36" s="47">
        <v>1034.68</v>
      </c>
      <c r="K36" s="47">
        <v>998.86</v>
      </c>
      <c r="L36" s="47">
        <v>5.85</v>
      </c>
      <c r="M36" s="47"/>
    </row>
    <row r="37" spans="1:13" ht="84.75">
      <c r="A37" s="42" t="s">
        <v>285</v>
      </c>
      <c r="B37" s="43" t="s">
        <v>16</v>
      </c>
      <c r="C37" s="44" t="s">
        <v>17</v>
      </c>
      <c r="D37" s="25" t="s">
        <v>18</v>
      </c>
      <c r="E37" s="45">
        <v>1</v>
      </c>
      <c r="F37" s="46">
        <v>47.29</v>
      </c>
      <c r="G37" s="46">
        <v>45.91</v>
      </c>
      <c r="H37" s="47"/>
      <c r="I37" s="47"/>
      <c r="J37" s="47">
        <v>47.29</v>
      </c>
      <c r="K37" s="47">
        <v>45.91</v>
      </c>
      <c r="L37" s="47"/>
      <c r="M37" s="47"/>
    </row>
    <row r="38" spans="1:13" ht="72.75">
      <c r="A38" s="42" t="s">
        <v>287</v>
      </c>
      <c r="B38" s="43" t="s">
        <v>407</v>
      </c>
      <c r="C38" s="44" t="s">
        <v>408</v>
      </c>
      <c r="D38" s="25" t="s">
        <v>286</v>
      </c>
      <c r="E38" s="45">
        <v>10</v>
      </c>
      <c r="F38" s="46">
        <v>103.59</v>
      </c>
      <c r="G38" s="46">
        <v>100.57</v>
      </c>
      <c r="H38" s="47"/>
      <c r="I38" s="47"/>
      <c r="J38" s="47">
        <v>1035.9</v>
      </c>
      <c r="K38" s="47">
        <v>1005.7</v>
      </c>
      <c r="L38" s="47"/>
      <c r="M38" s="47"/>
    </row>
    <row r="39" spans="1:13" ht="72.75">
      <c r="A39" s="42" t="s">
        <v>290</v>
      </c>
      <c r="B39" s="43" t="s">
        <v>288</v>
      </c>
      <c r="C39" s="44" t="s">
        <v>19</v>
      </c>
      <c r="D39" s="25" t="s">
        <v>289</v>
      </c>
      <c r="E39" s="45">
        <v>10</v>
      </c>
      <c r="F39" s="46">
        <v>436.61</v>
      </c>
      <c r="G39" s="46">
        <v>407.1</v>
      </c>
      <c r="H39" s="46">
        <v>17.3</v>
      </c>
      <c r="I39" s="47"/>
      <c r="J39" s="47">
        <v>4366.1</v>
      </c>
      <c r="K39" s="47">
        <v>4071</v>
      </c>
      <c r="L39" s="47">
        <v>173</v>
      </c>
      <c r="M39" s="47"/>
    </row>
    <row r="40" spans="1:13" ht="60.75">
      <c r="A40" s="42" t="s">
        <v>294</v>
      </c>
      <c r="B40" s="43" t="s">
        <v>291</v>
      </c>
      <c r="C40" s="44" t="s">
        <v>293</v>
      </c>
      <c r="D40" s="25" t="s">
        <v>292</v>
      </c>
      <c r="E40" s="45">
        <v>3</v>
      </c>
      <c r="F40" s="46">
        <v>366.48</v>
      </c>
      <c r="G40" s="46">
        <v>355.81</v>
      </c>
      <c r="H40" s="47"/>
      <c r="I40" s="47"/>
      <c r="J40" s="47">
        <v>1099.44</v>
      </c>
      <c r="K40" s="47">
        <v>1067.43</v>
      </c>
      <c r="L40" s="47"/>
      <c r="M40" s="47"/>
    </row>
    <row r="41" spans="1:13" ht="60.75">
      <c r="A41" s="42" t="s">
        <v>297</v>
      </c>
      <c r="B41" s="43" t="s">
        <v>295</v>
      </c>
      <c r="C41" s="44" t="s">
        <v>296</v>
      </c>
      <c r="D41" s="25" t="s">
        <v>260</v>
      </c>
      <c r="E41" s="45">
        <v>1</v>
      </c>
      <c r="F41" s="46">
        <v>226.76</v>
      </c>
      <c r="G41" s="46">
        <v>220.16</v>
      </c>
      <c r="H41" s="47"/>
      <c r="I41" s="47"/>
      <c r="J41" s="47">
        <v>226.76</v>
      </c>
      <c r="K41" s="47">
        <v>220.16</v>
      </c>
      <c r="L41" s="47"/>
      <c r="M41" s="47"/>
    </row>
    <row r="42" spans="1:13" ht="60.75">
      <c r="A42" s="42" t="s">
        <v>301</v>
      </c>
      <c r="B42" s="43" t="s">
        <v>298</v>
      </c>
      <c r="C42" s="44" t="s">
        <v>300</v>
      </c>
      <c r="D42" s="25" t="s">
        <v>299</v>
      </c>
      <c r="E42" s="45">
        <v>1</v>
      </c>
      <c r="F42" s="46">
        <v>122.22</v>
      </c>
      <c r="G42" s="46">
        <v>116.27</v>
      </c>
      <c r="H42" s="46">
        <v>2.46</v>
      </c>
      <c r="I42" s="47"/>
      <c r="J42" s="47">
        <v>122.22</v>
      </c>
      <c r="K42" s="47">
        <v>116.27</v>
      </c>
      <c r="L42" s="47">
        <v>2.46</v>
      </c>
      <c r="M42" s="47"/>
    </row>
    <row r="43" spans="1:13" ht="60.75">
      <c r="A43" s="42" t="s">
        <v>304</v>
      </c>
      <c r="B43" s="43" t="s">
        <v>302</v>
      </c>
      <c r="C43" s="44" t="s">
        <v>303</v>
      </c>
      <c r="D43" s="25" t="s">
        <v>292</v>
      </c>
      <c r="E43" s="45">
        <v>1</v>
      </c>
      <c r="F43" s="46">
        <v>163.22</v>
      </c>
      <c r="G43" s="46">
        <v>158.47</v>
      </c>
      <c r="H43" s="47"/>
      <c r="I43" s="47"/>
      <c r="J43" s="47">
        <v>163.22</v>
      </c>
      <c r="K43" s="47">
        <v>158.47</v>
      </c>
      <c r="L43" s="47"/>
      <c r="M43" s="47"/>
    </row>
    <row r="44" spans="1:13" ht="72.75">
      <c r="A44" s="42" t="s">
        <v>307</v>
      </c>
      <c r="B44" s="43" t="s">
        <v>305</v>
      </c>
      <c r="C44" s="44" t="s">
        <v>306</v>
      </c>
      <c r="D44" s="25" t="s">
        <v>260</v>
      </c>
      <c r="E44" s="45">
        <v>1</v>
      </c>
      <c r="F44" s="46">
        <v>102.55</v>
      </c>
      <c r="G44" s="46">
        <v>99.56</v>
      </c>
      <c r="H44" s="47"/>
      <c r="I44" s="47"/>
      <c r="J44" s="47">
        <v>102.55</v>
      </c>
      <c r="K44" s="47">
        <v>99.56</v>
      </c>
      <c r="L44" s="47"/>
      <c r="M44" s="47"/>
    </row>
    <row r="45" spans="1:13" ht="72.75">
      <c r="A45" s="42" t="s">
        <v>311</v>
      </c>
      <c r="B45" s="43" t="s">
        <v>308</v>
      </c>
      <c r="C45" s="44" t="s">
        <v>310</v>
      </c>
      <c r="D45" s="25" t="s">
        <v>309</v>
      </c>
      <c r="E45" s="45">
        <v>1</v>
      </c>
      <c r="F45" s="46">
        <v>305.62</v>
      </c>
      <c r="G45" s="46">
        <v>293.94</v>
      </c>
      <c r="H45" s="46">
        <v>2.86</v>
      </c>
      <c r="I45" s="47"/>
      <c r="J45" s="47">
        <v>305.62</v>
      </c>
      <c r="K45" s="47">
        <v>293.94</v>
      </c>
      <c r="L45" s="47">
        <v>2.86</v>
      </c>
      <c r="M45" s="47"/>
    </row>
    <row r="46" spans="1:13" ht="60.75">
      <c r="A46" s="42" t="s">
        <v>315</v>
      </c>
      <c r="B46" s="43" t="s">
        <v>312</v>
      </c>
      <c r="C46" s="44" t="s">
        <v>314</v>
      </c>
      <c r="D46" s="25" t="s">
        <v>313</v>
      </c>
      <c r="E46" s="45">
        <v>1</v>
      </c>
      <c r="F46" s="46">
        <v>344.85</v>
      </c>
      <c r="G46" s="46">
        <v>332.58</v>
      </c>
      <c r="H46" s="46">
        <v>2.29</v>
      </c>
      <c r="I46" s="47"/>
      <c r="J46" s="47">
        <v>344.85</v>
      </c>
      <c r="K46" s="47">
        <v>332.58</v>
      </c>
      <c r="L46" s="47">
        <v>2.29</v>
      </c>
      <c r="M46" s="47"/>
    </row>
    <row r="47" spans="1:13" ht="60.75">
      <c r="A47" s="42" t="s">
        <v>318</v>
      </c>
      <c r="B47" s="43" t="s">
        <v>316</v>
      </c>
      <c r="C47" s="44" t="s">
        <v>409</v>
      </c>
      <c r="D47" s="25" t="s">
        <v>317</v>
      </c>
      <c r="E47" s="104" t="s">
        <v>410</v>
      </c>
      <c r="F47" s="46">
        <v>53.34</v>
      </c>
      <c r="G47" s="46">
        <v>50.68</v>
      </c>
      <c r="H47" s="46">
        <v>1.14</v>
      </c>
      <c r="I47" s="47"/>
      <c r="J47" s="47">
        <v>1605.53</v>
      </c>
      <c r="K47" s="47">
        <v>1525.47</v>
      </c>
      <c r="L47" s="47">
        <v>34.31</v>
      </c>
      <c r="M47" s="47"/>
    </row>
    <row r="48" spans="1:13" ht="60.75">
      <c r="A48" s="42" t="s">
        <v>320</v>
      </c>
      <c r="B48" s="43" t="s">
        <v>319</v>
      </c>
      <c r="C48" s="44" t="s">
        <v>411</v>
      </c>
      <c r="D48" s="25" t="s">
        <v>317</v>
      </c>
      <c r="E48" s="104" t="s">
        <v>410</v>
      </c>
      <c r="F48" s="46">
        <v>24.86</v>
      </c>
      <c r="G48" s="46">
        <v>23.58</v>
      </c>
      <c r="H48" s="46">
        <v>0.57</v>
      </c>
      <c r="I48" s="47"/>
      <c r="J48" s="47">
        <v>748.29</v>
      </c>
      <c r="K48" s="47">
        <v>709.76</v>
      </c>
      <c r="L48" s="47">
        <v>17.16</v>
      </c>
      <c r="M48" s="47"/>
    </row>
    <row r="49" spans="1:13" ht="60.75">
      <c r="A49" s="42" t="s">
        <v>332</v>
      </c>
      <c r="B49" s="43" t="s">
        <v>329</v>
      </c>
      <c r="C49" s="44" t="s">
        <v>331</v>
      </c>
      <c r="D49" s="25" t="s">
        <v>330</v>
      </c>
      <c r="E49" s="45">
        <v>1</v>
      </c>
      <c r="F49" s="46">
        <v>102.08</v>
      </c>
      <c r="G49" s="46">
        <v>99.11</v>
      </c>
      <c r="H49" s="47"/>
      <c r="I49" s="47"/>
      <c r="J49" s="47">
        <v>102.08</v>
      </c>
      <c r="K49" s="47">
        <v>99.11</v>
      </c>
      <c r="L49" s="47"/>
      <c r="M49" s="47"/>
    </row>
    <row r="50" spans="1:13" ht="84.75">
      <c r="A50" s="42" t="s">
        <v>336</v>
      </c>
      <c r="B50" s="43" t="s">
        <v>333</v>
      </c>
      <c r="C50" s="44" t="s">
        <v>335</v>
      </c>
      <c r="D50" s="25" t="s">
        <v>334</v>
      </c>
      <c r="E50" s="45">
        <v>2</v>
      </c>
      <c r="F50" s="46">
        <v>66.97</v>
      </c>
      <c r="G50" s="46">
        <v>65.02</v>
      </c>
      <c r="H50" s="47"/>
      <c r="I50" s="47"/>
      <c r="J50" s="47">
        <v>133.94</v>
      </c>
      <c r="K50" s="47">
        <v>130.04</v>
      </c>
      <c r="L50" s="47"/>
      <c r="M50" s="47"/>
    </row>
    <row r="51" spans="1:13" ht="60.75">
      <c r="A51" s="42" t="s">
        <v>339</v>
      </c>
      <c r="B51" s="43" t="s">
        <v>337</v>
      </c>
      <c r="C51" s="44" t="s">
        <v>412</v>
      </c>
      <c r="D51" s="25" t="s">
        <v>338</v>
      </c>
      <c r="E51" s="45">
        <v>10</v>
      </c>
      <c r="F51" s="46">
        <v>14.84</v>
      </c>
      <c r="G51" s="46">
        <v>14.41</v>
      </c>
      <c r="H51" s="47"/>
      <c r="I51" s="47"/>
      <c r="J51" s="47">
        <v>148.4</v>
      </c>
      <c r="K51" s="47">
        <v>144.1</v>
      </c>
      <c r="L51" s="47"/>
      <c r="M51" s="47"/>
    </row>
    <row r="52" spans="1:13" ht="108">
      <c r="A52" s="42" t="s">
        <v>343</v>
      </c>
      <c r="B52" s="43" t="s">
        <v>342</v>
      </c>
      <c r="C52" s="44" t="s">
        <v>341</v>
      </c>
      <c r="D52" s="25" t="s">
        <v>340</v>
      </c>
      <c r="E52" s="45">
        <v>3</v>
      </c>
      <c r="F52" s="46">
        <v>158.27</v>
      </c>
      <c r="G52" s="46">
        <v>153.66</v>
      </c>
      <c r="H52" s="47"/>
      <c r="I52" s="47"/>
      <c r="J52" s="47">
        <v>474.81</v>
      </c>
      <c r="K52" s="47">
        <v>460.98</v>
      </c>
      <c r="L52" s="47"/>
      <c r="M52" s="47"/>
    </row>
    <row r="53" spans="1:13" ht="60.75">
      <c r="A53" s="42" t="s">
        <v>347</v>
      </c>
      <c r="B53" s="43" t="s">
        <v>344</v>
      </c>
      <c r="C53" s="44" t="s">
        <v>346</v>
      </c>
      <c r="D53" s="25" t="s">
        <v>345</v>
      </c>
      <c r="E53" s="45">
        <v>1</v>
      </c>
      <c r="F53" s="46">
        <v>210.33</v>
      </c>
      <c r="G53" s="46">
        <v>202.68</v>
      </c>
      <c r="H53" s="46">
        <v>1.57</v>
      </c>
      <c r="I53" s="47"/>
      <c r="J53" s="47">
        <v>210.33</v>
      </c>
      <c r="K53" s="47">
        <v>202.68</v>
      </c>
      <c r="L53" s="47">
        <v>1.57</v>
      </c>
      <c r="M53" s="47"/>
    </row>
    <row r="54" spans="1:13" ht="96">
      <c r="A54" s="42" t="s">
        <v>352</v>
      </c>
      <c r="B54" s="43" t="s">
        <v>349</v>
      </c>
      <c r="C54" s="44" t="s">
        <v>116</v>
      </c>
      <c r="D54" s="25" t="s">
        <v>348</v>
      </c>
      <c r="E54" s="45">
        <v>1</v>
      </c>
      <c r="F54" s="46">
        <v>186.54</v>
      </c>
      <c r="G54" s="46">
        <v>181.1</v>
      </c>
      <c r="H54" s="47"/>
      <c r="I54" s="47"/>
      <c r="J54" s="47">
        <v>186.54</v>
      </c>
      <c r="K54" s="47">
        <v>181.1</v>
      </c>
      <c r="L54" s="47"/>
      <c r="M54" s="47"/>
    </row>
    <row r="55" spans="1:13" ht="18.75" customHeight="1">
      <c r="A55" s="145" t="s">
        <v>350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3" ht="18.75" customHeight="1">
      <c r="A56" s="144" t="s">
        <v>351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</row>
    <row r="57" spans="1:13" ht="72.75">
      <c r="A57" s="42" t="s">
        <v>355</v>
      </c>
      <c r="B57" s="43" t="s">
        <v>353</v>
      </c>
      <c r="C57" s="44" t="s">
        <v>20</v>
      </c>
      <c r="D57" s="25" t="s">
        <v>354</v>
      </c>
      <c r="E57" s="45">
        <v>0.015</v>
      </c>
      <c r="F57" s="46">
        <v>767.48</v>
      </c>
      <c r="G57" s="46">
        <v>749.53</v>
      </c>
      <c r="H57" s="46">
        <v>11.1</v>
      </c>
      <c r="I57" s="46">
        <v>4.38</v>
      </c>
      <c r="J57" s="47">
        <v>11.51</v>
      </c>
      <c r="K57" s="47">
        <v>11.24</v>
      </c>
      <c r="L57" s="47">
        <v>0.17</v>
      </c>
      <c r="M57" s="47">
        <v>0.07</v>
      </c>
    </row>
    <row r="58" spans="1:13" ht="120">
      <c r="A58" s="42" t="s">
        <v>358</v>
      </c>
      <c r="B58" s="43" t="s">
        <v>357</v>
      </c>
      <c r="C58" s="44" t="s">
        <v>21</v>
      </c>
      <c r="D58" s="25" t="s">
        <v>356</v>
      </c>
      <c r="E58" s="45">
        <v>0.015</v>
      </c>
      <c r="F58" s="46">
        <v>323.74</v>
      </c>
      <c r="G58" s="46">
        <v>202.46</v>
      </c>
      <c r="H58" s="46">
        <v>33.89</v>
      </c>
      <c r="I58" s="46">
        <v>2.09</v>
      </c>
      <c r="J58" s="47">
        <v>4.86</v>
      </c>
      <c r="K58" s="47">
        <v>3.04</v>
      </c>
      <c r="L58" s="47">
        <v>0.51</v>
      </c>
      <c r="M58" s="47">
        <v>0.03</v>
      </c>
    </row>
    <row r="59" spans="1:13" ht="120">
      <c r="A59" s="42" t="s">
        <v>360</v>
      </c>
      <c r="B59" s="43" t="s">
        <v>359</v>
      </c>
      <c r="C59" s="44" t="s">
        <v>117</v>
      </c>
      <c r="D59" s="25" t="s">
        <v>356</v>
      </c>
      <c r="E59" s="45">
        <v>0.015</v>
      </c>
      <c r="F59" s="46">
        <v>138.24</v>
      </c>
      <c r="G59" s="46">
        <v>83.34</v>
      </c>
      <c r="H59" s="46">
        <v>8.46</v>
      </c>
      <c r="I59" s="46">
        <v>0.57</v>
      </c>
      <c r="J59" s="47">
        <v>2.07</v>
      </c>
      <c r="K59" s="47">
        <v>1.25</v>
      </c>
      <c r="L59" s="47">
        <v>0.13</v>
      </c>
      <c r="M59" s="47">
        <v>0.01</v>
      </c>
    </row>
    <row r="60" spans="1:13" ht="120">
      <c r="A60" s="42" t="s">
        <v>362</v>
      </c>
      <c r="B60" s="43" t="s">
        <v>361</v>
      </c>
      <c r="C60" s="44" t="s">
        <v>118</v>
      </c>
      <c r="D60" s="25" t="s">
        <v>356</v>
      </c>
      <c r="E60" s="104" t="s">
        <v>42</v>
      </c>
      <c r="F60" s="46">
        <v>116.27</v>
      </c>
      <c r="G60" s="46">
        <v>59.49</v>
      </c>
      <c r="H60" s="46">
        <v>16.92</v>
      </c>
      <c r="I60" s="46">
        <v>1.14</v>
      </c>
      <c r="J60" s="47">
        <v>3.49</v>
      </c>
      <c r="K60" s="47">
        <v>1.78</v>
      </c>
      <c r="L60" s="47">
        <v>0.51</v>
      </c>
      <c r="M60" s="47">
        <v>0.03</v>
      </c>
    </row>
    <row r="61" spans="1:13" ht="72.75">
      <c r="A61" s="42" t="s">
        <v>363</v>
      </c>
      <c r="B61" s="43" t="s">
        <v>353</v>
      </c>
      <c r="C61" s="44" t="s">
        <v>20</v>
      </c>
      <c r="D61" s="25" t="s">
        <v>354</v>
      </c>
      <c r="E61" s="45">
        <v>0.015</v>
      </c>
      <c r="F61" s="46">
        <v>767.48</v>
      </c>
      <c r="G61" s="46">
        <v>749.53</v>
      </c>
      <c r="H61" s="46">
        <v>11.1</v>
      </c>
      <c r="I61" s="46">
        <v>4.38</v>
      </c>
      <c r="J61" s="47">
        <v>11.51</v>
      </c>
      <c r="K61" s="47">
        <v>11.24</v>
      </c>
      <c r="L61" s="47">
        <v>0.17</v>
      </c>
      <c r="M61" s="47">
        <v>0.07</v>
      </c>
    </row>
    <row r="62" spans="1:13" ht="108">
      <c r="A62" s="42" t="s">
        <v>365</v>
      </c>
      <c r="B62" s="43" t="s">
        <v>364</v>
      </c>
      <c r="C62" s="44" t="s">
        <v>21</v>
      </c>
      <c r="D62" s="25" t="s">
        <v>356</v>
      </c>
      <c r="E62" s="45">
        <v>0.015</v>
      </c>
      <c r="F62" s="46">
        <v>323.74</v>
      </c>
      <c r="G62" s="46">
        <v>202.46</v>
      </c>
      <c r="H62" s="46">
        <v>33.89</v>
      </c>
      <c r="I62" s="46">
        <v>2.09</v>
      </c>
      <c r="J62" s="47">
        <v>4.86</v>
      </c>
      <c r="K62" s="47">
        <v>3.04</v>
      </c>
      <c r="L62" s="47">
        <v>0.51</v>
      </c>
      <c r="M62" s="47">
        <v>0.03</v>
      </c>
    </row>
    <row r="63" spans="1:13" ht="108">
      <c r="A63" s="42" t="s">
        <v>367</v>
      </c>
      <c r="B63" s="43" t="s">
        <v>366</v>
      </c>
      <c r="C63" s="44" t="s">
        <v>117</v>
      </c>
      <c r="D63" s="25" t="s">
        <v>356</v>
      </c>
      <c r="E63" s="45">
        <v>0.015</v>
      </c>
      <c r="F63" s="46">
        <v>138.24</v>
      </c>
      <c r="G63" s="46">
        <v>83.34</v>
      </c>
      <c r="H63" s="46">
        <v>8.46</v>
      </c>
      <c r="I63" s="46">
        <v>0.57</v>
      </c>
      <c r="J63" s="47">
        <v>2.07</v>
      </c>
      <c r="K63" s="47">
        <v>1.25</v>
      </c>
      <c r="L63" s="47">
        <v>0.13</v>
      </c>
      <c r="M63" s="47">
        <v>0.01</v>
      </c>
    </row>
    <row r="64" spans="1:13" ht="108">
      <c r="A64" s="42" t="s">
        <v>369</v>
      </c>
      <c r="B64" s="43" t="s">
        <v>368</v>
      </c>
      <c r="C64" s="44" t="s">
        <v>118</v>
      </c>
      <c r="D64" s="25" t="s">
        <v>356</v>
      </c>
      <c r="E64" s="104" t="s">
        <v>42</v>
      </c>
      <c r="F64" s="46">
        <v>116.27</v>
      </c>
      <c r="G64" s="46">
        <v>59.49</v>
      </c>
      <c r="H64" s="46">
        <v>16.92</v>
      </c>
      <c r="I64" s="46">
        <v>1.14</v>
      </c>
      <c r="J64" s="47">
        <v>3.49</v>
      </c>
      <c r="K64" s="47">
        <v>1.78</v>
      </c>
      <c r="L64" s="47">
        <v>0.51</v>
      </c>
      <c r="M64" s="47">
        <v>0.03</v>
      </c>
    </row>
    <row r="65" spans="1:13" ht="72.75">
      <c r="A65" s="42" t="s">
        <v>170</v>
      </c>
      <c r="B65" s="43" t="s">
        <v>353</v>
      </c>
      <c r="C65" s="44" t="s">
        <v>413</v>
      </c>
      <c r="D65" s="25" t="s">
        <v>354</v>
      </c>
      <c r="E65" s="104" t="s">
        <v>414</v>
      </c>
      <c r="F65" s="46">
        <v>767.48</v>
      </c>
      <c r="G65" s="46">
        <v>749.53</v>
      </c>
      <c r="H65" s="46">
        <v>11.1</v>
      </c>
      <c r="I65" s="46">
        <v>4.38</v>
      </c>
      <c r="J65" s="47">
        <v>44.51</v>
      </c>
      <c r="K65" s="47">
        <v>43.47</v>
      </c>
      <c r="L65" s="47">
        <v>0.64</v>
      </c>
      <c r="M65" s="47">
        <v>0.25</v>
      </c>
    </row>
    <row r="66" spans="1:13" ht="96">
      <c r="A66" s="42" t="s">
        <v>172</v>
      </c>
      <c r="B66" s="43" t="s">
        <v>171</v>
      </c>
      <c r="C66" s="44" t="s">
        <v>415</v>
      </c>
      <c r="D66" s="25" t="s">
        <v>356</v>
      </c>
      <c r="E66" s="104" t="s">
        <v>414</v>
      </c>
      <c r="F66" s="46">
        <v>323.74</v>
      </c>
      <c r="G66" s="46">
        <v>202.46</v>
      </c>
      <c r="H66" s="46">
        <v>33.89</v>
      </c>
      <c r="I66" s="46">
        <v>2.09</v>
      </c>
      <c r="J66" s="47">
        <v>18.78</v>
      </c>
      <c r="K66" s="47">
        <v>11.74</v>
      </c>
      <c r="L66" s="47">
        <v>1.97</v>
      </c>
      <c r="M66" s="47">
        <v>0.12</v>
      </c>
    </row>
    <row r="67" spans="1:13" ht="108">
      <c r="A67" s="42" t="s">
        <v>174</v>
      </c>
      <c r="B67" s="43" t="s">
        <v>173</v>
      </c>
      <c r="C67" s="44" t="s">
        <v>119</v>
      </c>
      <c r="D67" s="25" t="s">
        <v>356</v>
      </c>
      <c r="E67" s="104" t="s">
        <v>416</v>
      </c>
      <c r="F67" s="46">
        <v>85.54</v>
      </c>
      <c r="G67" s="46">
        <v>59.49</v>
      </c>
      <c r="H67" s="46">
        <v>2.82</v>
      </c>
      <c r="I67" s="46">
        <v>0.19</v>
      </c>
      <c r="J67" s="47">
        <v>3.85</v>
      </c>
      <c r="K67" s="47">
        <v>2.68</v>
      </c>
      <c r="L67" s="47">
        <v>0.13</v>
      </c>
      <c r="M67" s="47">
        <v>0.01</v>
      </c>
    </row>
    <row r="68" spans="1:13" ht="96.75">
      <c r="A68" s="42" t="s">
        <v>176</v>
      </c>
      <c r="B68" s="43" t="s">
        <v>175</v>
      </c>
      <c r="C68" s="44" t="s">
        <v>120</v>
      </c>
      <c r="D68" s="25" t="s">
        <v>356</v>
      </c>
      <c r="E68" s="45">
        <v>0.013</v>
      </c>
      <c r="F68" s="46">
        <v>103.69</v>
      </c>
      <c r="G68" s="46">
        <v>71.42</v>
      </c>
      <c r="H68" s="46">
        <v>5.64</v>
      </c>
      <c r="I68" s="46">
        <v>0.38</v>
      </c>
      <c r="J68" s="47">
        <v>1.35</v>
      </c>
      <c r="K68" s="47">
        <v>0.93</v>
      </c>
      <c r="L68" s="47">
        <v>0.07</v>
      </c>
      <c r="M68" s="47"/>
    </row>
    <row r="69" spans="1:13" ht="120">
      <c r="A69" s="42" t="s">
        <v>178</v>
      </c>
      <c r="B69" s="43" t="s">
        <v>177</v>
      </c>
      <c r="C69" s="44" t="s">
        <v>121</v>
      </c>
      <c r="D69" s="25" t="s">
        <v>356</v>
      </c>
      <c r="E69" s="104" t="s">
        <v>416</v>
      </c>
      <c r="F69" s="46">
        <v>46.95</v>
      </c>
      <c r="G69" s="46">
        <v>24.25</v>
      </c>
      <c r="H69" s="46">
        <v>2.82</v>
      </c>
      <c r="I69" s="46">
        <v>0.19</v>
      </c>
      <c r="J69" s="47">
        <v>2.11</v>
      </c>
      <c r="K69" s="47">
        <v>1.09</v>
      </c>
      <c r="L69" s="47">
        <v>0.13</v>
      </c>
      <c r="M69" s="47">
        <v>0.01</v>
      </c>
    </row>
    <row r="70" spans="1:13" ht="72.75">
      <c r="A70" s="42" t="s">
        <v>181</v>
      </c>
      <c r="B70" s="43" t="s">
        <v>353</v>
      </c>
      <c r="C70" s="44" t="s">
        <v>417</v>
      </c>
      <c r="D70" s="25" t="s">
        <v>354</v>
      </c>
      <c r="E70" s="104" t="s">
        <v>418</v>
      </c>
      <c r="F70" s="46">
        <v>767.48</v>
      </c>
      <c r="G70" s="46">
        <v>749.53</v>
      </c>
      <c r="H70" s="46">
        <v>11.1</v>
      </c>
      <c r="I70" s="46">
        <v>4.38</v>
      </c>
      <c r="J70" s="47">
        <v>21.49</v>
      </c>
      <c r="K70" s="47">
        <v>20.99</v>
      </c>
      <c r="L70" s="47">
        <v>0.31</v>
      </c>
      <c r="M70" s="47">
        <v>0.12</v>
      </c>
    </row>
    <row r="71" spans="1:13" ht="108">
      <c r="A71" s="42" t="s">
        <v>182</v>
      </c>
      <c r="B71" s="43" t="s">
        <v>419</v>
      </c>
      <c r="C71" s="44" t="s">
        <v>420</v>
      </c>
      <c r="D71" s="25" t="s">
        <v>356</v>
      </c>
      <c r="E71" s="104" t="s">
        <v>418</v>
      </c>
      <c r="F71" s="46">
        <v>323.74</v>
      </c>
      <c r="G71" s="46">
        <v>202.46</v>
      </c>
      <c r="H71" s="46">
        <v>33.89</v>
      </c>
      <c r="I71" s="46">
        <v>2.09</v>
      </c>
      <c r="J71" s="47">
        <v>9.06</v>
      </c>
      <c r="K71" s="47">
        <v>5.67</v>
      </c>
      <c r="L71" s="47">
        <v>0.95</v>
      </c>
      <c r="M71" s="47">
        <v>0.06</v>
      </c>
    </row>
    <row r="72" spans="1:13" ht="108">
      <c r="A72" s="42" t="s">
        <v>184</v>
      </c>
      <c r="B72" s="43" t="s">
        <v>421</v>
      </c>
      <c r="C72" s="44" t="s">
        <v>122</v>
      </c>
      <c r="D72" s="25" t="s">
        <v>356</v>
      </c>
      <c r="E72" s="104" t="s">
        <v>418</v>
      </c>
      <c r="F72" s="46">
        <v>103.69</v>
      </c>
      <c r="G72" s="46">
        <v>71.42</v>
      </c>
      <c r="H72" s="46">
        <v>5.64</v>
      </c>
      <c r="I72" s="46">
        <v>0.38</v>
      </c>
      <c r="J72" s="47">
        <v>2.9</v>
      </c>
      <c r="K72" s="47">
        <v>2</v>
      </c>
      <c r="L72" s="47">
        <v>0.16</v>
      </c>
      <c r="M72" s="47">
        <v>0.01</v>
      </c>
    </row>
    <row r="73" spans="1:13" ht="84.75">
      <c r="A73" s="42" t="s">
        <v>185</v>
      </c>
      <c r="B73" s="43" t="s">
        <v>179</v>
      </c>
      <c r="C73" s="44" t="s">
        <v>422</v>
      </c>
      <c r="D73" s="25" t="s">
        <v>356</v>
      </c>
      <c r="E73" s="45">
        <v>0.091</v>
      </c>
      <c r="F73" s="46">
        <v>431.17</v>
      </c>
      <c r="G73" s="46">
        <v>251.75</v>
      </c>
      <c r="H73" s="46">
        <v>83.71</v>
      </c>
      <c r="I73" s="46">
        <v>3.62</v>
      </c>
      <c r="J73" s="47">
        <v>39.24</v>
      </c>
      <c r="K73" s="47">
        <v>22.91</v>
      </c>
      <c r="L73" s="47">
        <v>7.62</v>
      </c>
      <c r="M73" s="47">
        <v>0.33</v>
      </c>
    </row>
    <row r="74" spans="1:13" ht="18.75" customHeight="1">
      <c r="A74" s="144" t="s">
        <v>180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ht="72.75">
      <c r="A75" s="42" t="s">
        <v>189</v>
      </c>
      <c r="B75" s="43" t="s">
        <v>196</v>
      </c>
      <c r="C75" s="44" t="s">
        <v>423</v>
      </c>
      <c r="D75" s="25" t="s">
        <v>191</v>
      </c>
      <c r="E75" s="45">
        <v>0.01</v>
      </c>
      <c r="F75" s="46">
        <v>582.99</v>
      </c>
      <c r="G75" s="46">
        <v>441.45</v>
      </c>
      <c r="H75" s="46">
        <v>19.09</v>
      </c>
      <c r="I75" s="46">
        <v>0.57</v>
      </c>
      <c r="J75" s="47">
        <v>5.83</v>
      </c>
      <c r="K75" s="47">
        <v>4.41</v>
      </c>
      <c r="L75" s="47">
        <v>0.19</v>
      </c>
      <c r="M75" s="47">
        <v>0.01</v>
      </c>
    </row>
    <row r="76" spans="1:13" ht="53.25">
      <c r="A76" s="42" t="s">
        <v>192</v>
      </c>
      <c r="B76" s="43" t="s">
        <v>198</v>
      </c>
      <c r="C76" s="44" t="s">
        <v>199</v>
      </c>
      <c r="D76" s="25" t="s">
        <v>193</v>
      </c>
      <c r="E76" s="45">
        <v>1</v>
      </c>
      <c r="F76" s="46">
        <v>7.16</v>
      </c>
      <c r="G76" s="47"/>
      <c r="H76" s="47"/>
      <c r="I76" s="47"/>
      <c r="J76" s="47">
        <v>7.16</v>
      </c>
      <c r="K76" s="47"/>
      <c r="L76" s="47"/>
      <c r="M76" s="47"/>
    </row>
    <row r="77" spans="1:13" ht="18.75" customHeight="1">
      <c r="A77" s="144" t="s">
        <v>203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1:13" ht="84.75">
      <c r="A78" s="42" t="s">
        <v>195</v>
      </c>
      <c r="B78" s="43" t="s">
        <v>179</v>
      </c>
      <c r="C78" s="44" t="s">
        <v>424</v>
      </c>
      <c r="D78" s="25" t="s">
        <v>356</v>
      </c>
      <c r="E78" s="104" t="s">
        <v>425</v>
      </c>
      <c r="F78" s="46">
        <v>431.17</v>
      </c>
      <c r="G78" s="46">
        <v>251.75</v>
      </c>
      <c r="H78" s="46">
        <v>83.71</v>
      </c>
      <c r="I78" s="46">
        <v>3.62</v>
      </c>
      <c r="J78" s="47">
        <v>252.15</v>
      </c>
      <c r="K78" s="47">
        <v>147.22</v>
      </c>
      <c r="L78" s="47">
        <v>48.95</v>
      </c>
      <c r="M78" s="47">
        <v>2.12</v>
      </c>
    </row>
    <row r="79" spans="1:13" ht="108">
      <c r="A79" s="42" t="s">
        <v>197</v>
      </c>
      <c r="B79" s="43" t="s">
        <v>426</v>
      </c>
      <c r="C79" s="44" t="s">
        <v>427</v>
      </c>
      <c r="D79" s="25" t="s">
        <v>356</v>
      </c>
      <c r="E79" s="104" t="s">
        <v>428</v>
      </c>
      <c r="F79" s="46">
        <v>106.34</v>
      </c>
      <c r="G79" s="46">
        <v>105.94</v>
      </c>
      <c r="H79" s="46">
        <v>0.4</v>
      </c>
      <c r="I79" s="46">
        <v>0.19</v>
      </c>
      <c r="J79" s="47">
        <v>32.11</v>
      </c>
      <c r="K79" s="47">
        <v>31.99</v>
      </c>
      <c r="L79" s="47">
        <v>0.12</v>
      </c>
      <c r="M79" s="47">
        <v>0.06</v>
      </c>
    </row>
    <row r="80" spans="1:13" ht="108">
      <c r="A80" s="42" t="s">
        <v>200</v>
      </c>
      <c r="B80" s="43" t="s">
        <v>207</v>
      </c>
      <c r="C80" s="44" t="s">
        <v>123</v>
      </c>
      <c r="D80" s="25" t="s">
        <v>356</v>
      </c>
      <c r="E80" s="104" t="s">
        <v>429</v>
      </c>
      <c r="F80" s="46">
        <v>279.85</v>
      </c>
      <c r="G80" s="46">
        <v>162.18</v>
      </c>
      <c r="H80" s="46">
        <v>57.12</v>
      </c>
      <c r="I80" s="46">
        <v>1.9</v>
      </c>
      <c r="J80" s="47">
        <v>253.54</v>
      </c>
      <c r="K80" s="47">
        <v>146.94</v>
      </c>
      <c r="L80" s="47">
        <v>51.75</v>
      </c>
      <c r="M80" s="47">
        <v>1.72</v>
      </c>
    </row>
    <row r="81" spans="1:13" ht="108">
      <c r="A81" s="42" t="s">
        <v>201</v>
      </c>
      <c r="B81" s="43" t="s">
        <v>210</v>
      </c>
      <c r="C81" s="44" t="s">
        <v>43</v>
      </c>
      <c r="D81" s="25" t="s">
        <v>356</v>
      </c>
      <c r="E81" s="104" t="s">
        <v>44</v>
      </c>
      <c r="F81" s="46">
        <v>106.34</v>
      </c>
      <c r="G81" s="46">
        <v>105.94</v>
      </c>
      <c r="H81" s="46">
        <v>0.4</v>
      </c>
      <c r="I81" s="46">
        <v>0.19</v>
      </c>
      <c r="J81" s="47">
        <v>33.5</v>
      </c>
      <c r="K81" s="47">
        <v>33.37</v>
      </c>
      <c r="L81" s="47">
        <v>0.13</v>
      </c>
      <c r="M81" s="47">
        <v>0.06</v>
      </c>
    </row>
    <row r="82" spans="1:13" ht="132">
      <c r="A82" s="42" t="s">
        <v>202</v>
      </c>
      <c r="B82" s="43" t="s">
        <v>46</v>
      </c>
      <c r="C82" s="44" t="s">
        <v>47</v>
      </c>
      <c r="D82" s="25" t="s">
        <v>212</v>
      </c>
      <c r="E82" s="104" t="s">
        <v>44</v>
      </c>
      <c r="F82" s="46">
        <v>344.96</v>
      </c>
      <c r="G82" s="46">
        <v>214.12</v>
      </c>
      <c r="H82" s="46">
        <v>50.75</v>
      </c>
      <c r="I82" s="46">
        <v>3.43</v>
      </c>
      <c r="J82" s="47">
        <v>108.66</v>
      </c>
      <c r="K82" s="47">
        <v>67.45</v>
      </c>
      <c r="L82" s="47">
        <v>15.99</v>
      </c>
      <c r="M82" s="47">
        <v>1.08</v>
      </c>
    </row>
    <row r="83" spans="1:13" ht="18.75" customHeight="1">
      <c r="A83" s="144" t="s">
        <v>213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1:13" ht="96.75">
      <c r="A84" s="42" t="s">
        <v>204</v>
      </c>
      <c r="B84" s="43" t="s">
        <v>215</v>
      </c>
      <c r="C84" s="44" t="s">
        <v>124</v>
      </c>
      <c r="D84" s="25" t="s">
        <v>356</v>
      </c>
      <c r="E84" s="45">
        <v>0.302</v>
      </c>
      <c r="F84" s="46">
        <v>276.94</v>
      </c>
      <c r="G84" s="46">
        <v>218.63</v>
      </c>
      <c r="H84" s="46">
        <v>5.64</v>
      </c>
      <c r="I84" s="46">
        <v>0.38</v>
      </c>
      <c r="J84" s="47">
        <v>83.64</v>
      </c>
      <c r="K84" s="47">
        <v>66.03</v>
      </c>
      <c r="L84" s="47">
        <v>1.7</v>
      </c>
      <c r="M84" s="47">
        <v>0.11</v>
      </c>
    </row>
    <row r="85" spans="1:13" ht="77.25">
      <c r="A85" s="42" t="s">
        <v>205</v>
      </c>
      <c r="B85" s="43" t="s">
        <v>186</v>
      </c>
      <c r="C85" s="44" t="s">
        <v>188</v>
      </c>
      <c r="D85" s="25" t="s">
        <v>187</v>
      </c>
      <c r="E85" s="45">
        <v>0.0302</v>
      </c>
      <c r="F85" s="46">
        <v>7996.55</v>
      </c>
      <c r="G85" s="47"/>
      <c r="H85" s="47"/>
      <c r="I85" s="47"/>
      <c r="J85" s="47">
        <v>241.5</v>
      </c>
      <c r="K85" s="47"/>
      <c r="L85" s="47"/>
      <c r="M85" s="47"/>
    </row>
    <row r="86" spans="1:13" ht="60.75">
      <c r="A86" s="42" t="s">
        <v>206</v>
      </c>
      <c r="B86" s="43" t="s">
        <v>190</v>
      </c>
      <c r="C86" s="44" t="s">
        <v>48</v>
      </c>
      <c r="D86" s="25" t="s">
        <v>191</v>
      </c>
      <c r="E86" s="45">
        <v>0.11</v>
      </c>
      <c r="F86" s="46">
        <v>1445.73</v>
      </c>
      <c r="G86" s="46">
        <v>953.31</v>
      </c>
      <c r="H86" s="46">
        <v>28.2</v>
      </c>
      <c r="I86" s="46">
        <v>1.9</v>
      </c>
      <c r="J86" s="47">
        <v>159.03</v>
      </c>
      <c r="K86" s="47">
        <v>104.86</v>
      </c>
      <c r="L86" s="47">
        <v>3.1</v>
      </c>
      <c r="M86" s="47">
        <v>0.21</v>
      </c>
    </row>
    <row r="87" spans="1:13" ht="41.25">
      <c r="A87" s="42" t="s">
        <v>208</v>
      </c>
      <c r="B87" s="43" t="s">
        <v>219</v>
      </c>
      <c r="C87" s="44" t="s">
        <v>194</v>
      </c>
      <c r="D87" s="25" t="s">
        <v>193</v>
      </c>
      <c r="E87" s="45">
        <v>11</v>
      </c>
      <c r="F87" s="46">
        <v>53.14</v>
      </c>
      <c r="G87" s="47"/>
      <c r="H87" s="47"/>
      <c r="I87" s="47"/>
      <c r="J87" s="47">
        <v>584.54</v>
      </c>
      <c r="K87" s="47"/>
      <c r="L87" s="47"/>
      <c r="M87" s="47"/>
    </row>
    <row r="88" spans="1:13" ht="18.75" customHeight="1">
      <c r="A88" s="145" t="s">
        <v>220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</row>
    <row r="89" spans="1:13" ht="92.25">
      <c r="A89" s="42" t="s">
        <v>211</v>
      </c>
      <c r="B89" s="43" t="s">
        <v>225</v>
      </c>
      <c r="C89" s="44" t="s">
        <v>125</v>
      </c>
      <c r="D89" s="25" t="s">
        <v>226</v>
      </c>
      <c r="E89" s="104" t="s">
        <v>229</v>
      </c>
      <c r="F89" s="46">
        <v>863.7</v>
      </c>
      <c r="G89" s="46">
        <v>752.34</v>
      </c>
      <c r="H89" s="46">
        <v>111.36</v>
      </c>
      <c r="I89" s="46">
        <v>6.52</v>
      </c>
      <c r="J89" s="47">
        <v>51.82</v>
      </c>
      <c r="K89" s="47">
        <v>45.14</v>
      </c>
      <c r="L89" s="47">
        <v>6.68</v>
      </c>
      <c r="M89" s="47">
        <v>0.39</v>
      </c>
    </row>
    <row r="90" spans="1:13" ht="72.75">
      <c r="A90" s="42" t="s">
        <v>214</v>
      </c>
      <c r="B90" s="43" t="s">
        <v>225</v>
      </c>
      <c r="C90" s="44" t="s">
        <v>228</v>
      </c>
      <c r="D90" s="25" t="s">
        <v>226</v>
      </c>
      <c r="E90" s="104" t="s">
        <v>229</v>
      </c>
      <c r="F90" s="46">
        <v>1280.57</v>
      </c>
      <c r="G90" s="46">
        <v>1074.77</v>
      </c>
      <c r="H90" s="46">
        <v>159.08</v>
      </c>
      <c r="I90" s="46">
        <v>9.32</v>
      </c>
      <c r="J90" s="47">
        <v>76.83</v>
      </c>
      <c r="K90" s="47">
        <v>64.49</v>
      </c>
      <c r="L90" s="47">
        <v>9.54</v>
      </c>
      <c r="M90" s="47">
        <v>0.56</v>
      </c>
    </row>
    <row r="91" spans="1:13" ht="70.5">
      <c r="A91" s="42" t="s">
        <v>216</v>
      </c>
      <c r="B91" s="43" t="s">
        <v>231</v>
      </c>
      <c r="C91" s="44" t="s">
        <v>232</v>
      </c>
      <c r="D91" s="25" t="s">
        <v>193</v>
      </c>
      <c r="E91" s="45">
        <v>1</v>
      </c>
      <c r="F91" s="46" t="s">
        <v>233</v>
      </c>
      <c r="G91" s="47"/>
      <c r="H91" s="47"/>
      <c r="I91" s="47"/>
      <c r="J91" s="47">
        <v>1235.74</v>
      </c>
      <c r="K91" s="47"/>
      <c r="L91" s="47"/>
      <c r="M91" s="47"/>
    </row>
    <row r="92" spans="1:13" ht="60.75">
      <c r="A92" s="42" t="s">
        <v>217</v>
      </c>
      <c r="B92" s="43" t="s">
        <v>238</v>
      </c>
      <c r="C92" s="44" t="s">
        <v>22</v>
      </c>
      <c r="D92" s="25" t="s">
        <v>239</v>
      </c>
      <c r="E92" s="104" t="s">
        <v>23</v>
      </c>
      <c r="F92" s="46">
        <v>368.03</v>
      </c>
      <c r="G92" s="46">
        <v>341.61</v>
      </c>
      <c r="H92" s="46">
        <v>4.03</v>
      </c>
      <c r="I92" s="46">
        <v>1.9</v>
      </c>
      <c r="J92" s="47">
        <v>24.29</v>
      </c>
      <c r="K92" s="47">
        <v>22.55</v>
      </c>
      <c r="L92" s="47">
        <v>0.27</v>
      </c>
      <c r="M92" s="47">
        <v>0.13</v>
      </c>
    </row>
    <row r="93" spans="1:13" ht="96.75">
      <c r="A93" s="42" t="s">
        <v>218</v>
      </c>
      <c r="B93" s="43" t="s">
        <v>91</v>
      </c>
      <c r="C93" s="44" t="s">
        <v>126</v>
      </c>
      <c r="D93" s="25" t="s">
        <v>92</v>
      </c>
      <c r="E93" s="104" t="s">
        <v>24</v>
      </c>
      <c r="F93" s="46">
        <v>4406.33</v>
      </c>
      <c r="G93" s="46">
        <v>2857.79</v>
      </c>
      <c r="H93" s="46">
        <v>29.02</v>
      </c>
      <c r="I93" s="46">
        <v>13.7</v>
      </c>
      <c r="J93" s="47">
        <v>124.66</v>
      </c>
      <c r="K93" s="47">
        <v>80.85</v>
      </c>
      <c r="L93" s="47">
        <v>0.82</v>
      </c>
      <c r="M93" s="47">
        <v>0.39</v>
      </c>
    </row>
    <row r="94" spans="1:13" ht="96.75">
      <c r="A94" s="42" t="s">
        <v>221</v>
      </c>
      <c r="B94" s="43" t="s">
        <v>94</v>
      </c>
      <c r="C94" s="44" t="s">
        <v>127</v>
      </c>
      <c r="D94" s="25" t="s">
        <v>95</v>
      </c>
      <c r="E94" s="104" t="s">
        <v>25</v>
      </c>
      <c r="F94" s="46">
        <v>1223.14</v>
      </c>
      <c r="G94" s="46">
        <v>213.95</v>
      </c>
      <c r="H94" s="46">
        <v>10.23</v>
      </c>
      <c r="I94" s="46">
        <v>0.19</v>
      </c>
      <c r="J94" s="47">
        <v>115.34</v>
      </c>
      <c r="K94" s="47">
        <v>20.18</v>
      </c>
      <c r="L94" s="47">
        <v>0.96</v>
      </c>
      <c r="M94" s="47">
        <v>0.02</v>
      </c>
    </row>
    <row r="95" spans="1:13" ht="60.75">
      <c r="A95" s="42" t="s">
        <v>222</v>
      </c>
      <c r="B95" s="43" t="s">
        <v>97</v>
      </c>
      <c r="C95" s="44" t="s">
        <v>128</v>
      </c>
      <c r="D95" s="25" t="s">
        <v>98</v>
      </c>
      <c r="E95" s="104" t="s">
        <v>129</v>
      </c>
      <c r="F95" s="46">
        <v>1959.54</v>
      </c>
      <c r="G95" s="46">
        <v>442.12</v>
      </c>
      <c r="H95" s="46">
        <v>56.26</v>
      </c>
      <c r="I95" s="46">
        <v>24.17</v>
      </c>
      <c r="J95" s="47">
        <v>173.32</v>
      </c>
      <c r="K95" s="47">
        <v>39.11</v>
      </c>
      <c r="L95" s="47">
        <v>4.98</v>
      </c>
      <c r="M95" s="47">
        <v>2.14</v>
      </c>
    </row>
    <row r="96" spans="1:13" ht="84.75">
      <c r="A96" s="42" t="s">
        <v>224</v>
      </c>
      <c r="B96" s="43" t="s">
        <v>100</v>
      </c>
      <c r="C96" s="44" t="s">
        <v>130</v>
      </c>
      <c r="D96" s="25" t="s">
        <v>95</v>
      </c>
      <c r="E96" s="104" t="s">
        <v>129</v>
      </c>
      <c r="F96" s="46">
        <v>989.42</v>
      </c>
      <c r="G96" s="46">
        <v>260.2</v>
      </c>
      <c r="H96" s="46">
        <v>5.86</v>
      </c>
      <c r="I96" s="46">
        <v>0.19</v>
      </c>
      <c r="J96" s="47">
        <v>87.52</v>
      </c>
      <c r="K96" s="47">
        <v>23.02</v>
      </c>
      <c r="L96" s="47">
        <v>0.52</v>
      </c>
      <c r="M96" s="47">
        <v>0.02</v>
      </c>
    </row>
    <row r="97" spans="1:13" ht="60.75">
      <c r="A97" s="42" t="s">
        <v>227</v>
      </c>
      <c r="B97" s="43" t="s">
        <v>238</v>
      </c>
      <c r="C97" s="44" t="s">
        <v>26</v>
      </c>
      <c r="D97" s="25" t="s">
        <v>239</v>
      </c>
      <c r="E97" s="104" t="s">
        <v>27</v>
      </c>
      <c r="F97" s="46">
        <v>368.03</v>
      </c>
      <c r="G97" s="46">
        <v>341.61</v>
      </c>
      <c r="H97" s="46">
        <v>4.03</v>
      </c>
      <c r="I97" s="46">
        <v>1.9</v>
      </c>
      <c r="J97" s="47">
        <v>65.28</v>
      </c>
      <c r="K97" s="47">
        <v>60.59</v>
      </c>
      <c r="L97" s="47">
        <v>0.71</v>
      </c>
      <c r="M97" s="47">
        <v>0.34</v>
      </c>
    </row>
    <row r="98" spans="1:13" ht="84.75">
      <c r="A98" s="42" t="s">
        <v>230</v>
      </c>
      <c r="B98" s="43" t="s">
        <v>103</v>
      </c>
      <c r="C98" s="44" t="s">
        <v>28</v>
      </c>
      <c r="D98" s="25" t="s">
        <v>92</v>
      </c>
      <c r="E98" s="104" t="s">
        <v>29</v>
      </c>
      <c r="F98" s="46">
        <v>3957.86</v>
      </c>
      <c r="G98" s="46">
        <v>2534.31</v>
      </c>
      <c r="H98" s="46">
        <v>27</v>
      </c>
      <c r="I98" s="46">
        <v>12.75</v>
      </c>
      <c r="J98" s="47">
        <v>300.88</v>
      </c>
      <c r="K98" s="47">
        <v>192.66</v>
      </c>
      <c r="L98" s="47">
        <v>2.05</v>
      </c>
      <c r="M98" s="47">
        <v>0.97</v>
      </c>
    </row>
    <row r="99" spans="1:13" ht="96.75">
      <c r="A99" s="42" t="s">
        <v>234</v>
      </c>
      <c r="B99" s="43" t="s">
        <v>105</v>
      </c>
      <c r="C99" s="44" t="s">
        <v>131</v>
      </c>
      <c r="D99" s="25" t="s">
        <v>95</v>
      </c>
      <c r="E99" s="104" t="s">
        <v>30</v>
      </c>
      <c r="F99" s="46">
        <v>1112.03</v>
      </c>
      <c r="G99" s="46">
        <v>191.72</v>
      </c>
      <c r="H99" s="46">
        <v>9.14</v>
      </c>
      <c r="I99" s="46">
        <v>0.19</v>
      </c>
      <c r="J99" s="47">
        <v>281.79</v>
      </c>
      <c r="K99" s="47">
        <v>48.58</v>
      </c>
      <c r="L99" s="47">
        <v>2.32</v>
      </c>
      <c r="M99" s="47">
        <v>0.05</v>
      </c>
    </row>
    <row r="100" spans="1:13" ht="120">
      <c r="A100" s="42" t="s">
        <v>235</v>
      </c>
      <c r="B100" s="43" t="s">
        <v>108</v>
      </c>
      <c r="C100" s="44" t="s">
        <v>107</v>
      </c>
      <c r="D100" s="25" t="s">
        <v>95</v>
      </c>
      <c r="E100" s="45">
        <v>0.04</v>
      </c>
      <c r="F100" s="46">
        <v>709.24</v>
      </c>
      <c r="G100" s="46">
        <v>152.38</v>
      </c>
      <c r="H100" s="46">
        <v>3.68</v>
      </c>
      <c r="I100" s="46">
        <v>0.19</v>
      </c>
      <c r="J100" s="47">
        <v>28.37</v>
      </c>
      <c r="K100" s="47">
        <v>6.1</v>
      </c>
      <c r="L100" s="47">
        <v>0.15</v>
      </c>
      <c r="M100" s="47">
        <v>0.01</v>
      </c>
    </row>
    <row r="101" spans="1:13" ht="84.75">
      <c r="A101" s="42" t="s">
        <v>237</v>
      </c>
      <c r="B101" s="43" t="s">
        <v>110</v>
      </c>
      <c r="C101" s="44" t="s">
        <v>49</v>
      </c>
      <c r="D101" s="25" t="s">
        <v>191</v>
      </c>
      <c r="E101" s="45">
        <v>0.1</v>
      </c>
      <c r="F101" s="46">
        <v>2426.91</v>
      </c>
      <c r="G101" s="46">
        <v>657.74</v>
      </c>
      <c r="H101" s="46">
        <v>1769.17</v>
      </c>
      <c r="I101" s="46">
        <v>207.17</v>
      </c>
      <c r="J101" s="47">
        <v>242.69</v>
      </c>
      <c r="K101" s="47">
        <v>65.77</v>
      </c>
      <c r="L101" s="47">
        <v>176.92</v>
      </c>
      <c r="M101" s="47">
        <v>20.72</v>
      </c>
    </row>
    <row r="102" spans="1:13" ht="72.75">
      <c r="A102" s="42" t="s">
        <v>90</v>
      </c>
      <c r="B102" s="43" t="s">
        <v>111</v>
      </c>
      <c r="C102" s="44" t="s">
        <v>113</v>
      </c>
      <c r="D102" s="25" t="s">
        <v>112</v>
      </c>
      <c r="E102" s="45">
        <v>0.27</v>
      </c>
      <c r="F102" s="46">
        <v>541.9</v>
      </c>
      <c r="G102" s="46">
        <v>119.68</v>
      </c>
      <c r="H102" s="46">
        <v>422.22</v>
      </c>
      <c r="I102" s="46">
        <v>40.24</v>
      </c>
      <c r="J102" s="47">
        <v>146.31</v>
      </c>
      <c r="K102" s="47">
        <v>32.31</v>
      </c>
      <c r="L102" s="47">
        <v>114</v>
      </c>
      <c r="M102" s="47">
        <v>10.86</v>
      </c>
    </row>
    <row r="103" spans="1:13" ht="72.75">
      <c r="A103" s="42" t="s">
        <v>93</v>
      </c>
      <c r="B103" s="43" t="s">
        <v>97</v>
      </c>
      <c r="C103" s="44" t="s">
        <v>437</v>
      </c>
      <c r="D103" s="25" t="s">
        <v>98</v>
      </c>
      <c r="E103" s="104" t="s">
        <v>438</v>
      </c>
      <c r="F103" s="46">
        <v>1959.54</v>
      </c>
      <c r="G103" s="46">
        <v>442.12</v>
      </c>
      <c r="H103" s="46">
        <v>56.26</v>
      </c>
      <c r="I103" s="46">
        <v>24.17</v>
      </c>
      <c r="J103" s="47">
        <v>53.97</v>
      </c>
      <c r="K103" s="47">
        <v>12.18</v>
      </c>
      <c r="L103" s="47">
        <v>1.55</v>
      </c>
      <c r="M103" s="47">
        <v>0.67</v>
      </c>
    </row>
    <row r="104" spans="1:13" ht="60.75">
      <c r="A104" s="42" t="s">
        <v>96</v>
      </c>
      <c r="B104" s="43" t="s">
        <v>114</v>
      </c>
      <c r="C104" s="44" t="s">
        <v>439</v>
      </c>
      <c r="D104" s="25" t="s">
        <v>226</v>
      </c>
      <c r="E104" s="104" t="s">
        <v>440</v>
      </c>
      <c r="F104" s="46">
        <v>886.85</v>
      </c>
      <c r="G104" s="46">
        <v>609.99</v>
      </c>
      <c r="H104" s="46">
        <v>152.41</v>
      </c>
      <c r="I104" s="46">
        <v>2.28</v>
      </c>
      <c r="J104" s="47">
        <v>120.61</v>
      </c>
      <c r="K104" s="47">
        <v>82.96</v>
      </c>
      <c r="L104" s="47">
        <v>20.73</v>
      </c>
      <c r="M104" s="47">
        <v>0.31</v>
      </c>
    </row>
    <row r="105" spans="1:13" ht="72.75">
      <c r="A105" s="42" t="s">
        <v>99</v>
      </c>
      <c r="B105" s="43" t="s">
        <v>114</v>
      </c>
      <c r="C105" s="44" t="s">
        <v>50</v>
      </c>
      <c r="D105" s="25" t="s">
        <v>226</v>
      </c>
      <c r="E105" s="104" t="s">
        <v>51</v>
      </c>
      <c r="F105" s="46">
        <v>886.85</v>
      </c>
      <c r="G105" s="46">
        <v>609.99</v>
      </c>
      <c r="H105" s="46">
        <v>152.41</v>
      </c>
      <c r="I105" s="46">
        <v>2.28</v>
      </c>
      <c r="J105" s="47">
        <v>18.62</v>
      </c>
      <c r="K105" s="47">
        <v>12.81</v>
      </c>
      <c r="L105" s="47">
        <v>3.2</v>
      </c>
      <c r="M105" s="47">
        <v>0.05</v>
      </c>
    </row>
    <row r="106" spans="1:13" ht="108">
      <c r="A106" s="42" t="s">
        <v>101</v>
      </c>
      <c r="B106" s="43" t="s">
        <v>52</v>
      </c>
      <c r="C106" s="44" t="s">
        <v>132</v>
      </c>
      <c r="D106" s="25" t="s">
        <v>223</v>
      </c>
      <c r="E106" s="104" t="s">
        <v>441</v>
      </c>
      <c r="F106" s="46">
        <v>7142.38</v>
      </c>
      <c r="G106" s="47"/>
      <c r="H106" s="47"/>
      <c r="I106" s="47"/>
      <c r="J106" s="47">
        <v>1121.35</v>
      </c>
      <c r="K106" s="47"/>
      <c r="L106" s="47"/>
      <c r="M106" s="47"/>
    </row>
    <row r="107" spans="1:13" ht="84.75">
      <c r="A107" s="42" t="s">
        <v>102</v>
      </c>
      <c r="B107" s="43" t="s">
        <v>115</v>
      </c>
      <c r="C107" s="44" t="s">
        <v>53</v>
      </c>
      <c r="D107" s="25" t="s">
        <v>133</v>
      </c>
      <c r="E107" s="104" t="s">
        <v>54</v>
      </c>
      <c r="F107" s="46">
        <v>193.88</v>
      </c>
      <c r="G107" s="46">
        <v>171.69</v>
      </c>
      <c r="H107" s="46">
        <v>8.73</v>
      </c>
      <c r="I107" s="47"/>
      <c r="J107" s="47">
        <v>91.12</v>
      </c>
      <c r="K107" s="47">
        <v>80.69</v>
      </c>
      <c r="L107" s="47">
        <v>4.1</v>
      </c>
      <c r="M107" s="47"/>
    </row>
    <row r="108" spans="1:13" ht="60.75">
      <c r="A108" s="42" t="s">
        <v>104</v>
      </c>
      <c r="B108" s="43" t="s">
        <v>134</v>
      </c>
      <c r="C108" s="44" t="s">
        <v>442</v>
      </c>
      <c r="D108" s="25" t="s">
        <v>135</v>
      </c>
      <c r="E108" s="104" t="s">
        <v>443</v>
      </c>
      <c r="F108" s="46">
        <v>228.59</v>
      </c>
      <c r="G108" s="46">
        <v>228.59</v>
      </c>
      <c r="H108" s="47"/>
      <c r="I108" s="47"/>
      <c r="J108" s="47">
        <v>426.38</v>
      </c>
      <c r="K108" s="47">
        <v>426.38</v>
      </c>
      <c r="L108" s="47"/>
      <c r="M108" s="47"/>
    </row>
    <row r="109" spans="1:13" ht="84.75">
      <c r="A109" s="42" t="s">
        <v>106</v>
      </c>
      <c r="B109" s="43" t="s">
        <v>136</v>
      </c>
      <c r="C109" s="44" t="s">
        <v>138</v>
      </c>
      <c r="D109" s="25" t="s">
        <v>137</v>
      </c>
      <c r="E109" s="45">
        <v>0.4076</v>
      </c>
      <c r="F109" s="46">
        <v>51.74</v>
      </c>
      <c r="G109" s="47"/>
      <c r="H109" s="46">
        <v>51.74</v>
      </c>
      <c r="I109" s="47"/>
      <c r="J109" s="47">
        <v>21.09</v>
      </c>
      <c r="K109" s="47"/>
      <c r="L109" s="47">
        <v>21.09</v>
      </c>
      <c r="M109" s="47"/>
    </row>
    <row r="110" spans="1:13" ht="84.75">
      <c r="A110" s="42" t="s">
        <v>109</v>
      </c>
      <c r="B110" s="43" t="s">
        <v>139</v>
      </c>
      <c r="C110" s="44" t="s">
        <v>140</v>
      </c>
      <c r="D110" s="25" t="s">
        <v>137</v>
      </c>
      <c r="E110" s="45">
        <v>0.4076</v>
      </c>
      <c r="F110" s="46">
        <v>16.37</v>
      </c>
      <c r="G110" s="47"/>
      <c r="H110" s="46">
        <v>16.37</v>
      </c>
      <c r="I110" s="47"/>
      <c r="J110" s="47">
        <v>6.67</v>
      </c>
      <c r="K110" s="47"/>
      <c r="L110" s="47">
        <v>6.67</v>
      </c>
      <c r="M110" s="47"/>
    </row>
    <row r="111" spans="1:13" ht="18.75" customHeight="1">
      <c r="A111" s="145" t="s">
        <v>141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1:13" ht="92.25">
      <c r="A112" s="48" t="s">
        <v>444</v>
      </c>
      <c r="B112" s="43" t="s">
        <v>231</v>
      </c>
      <c r="C112" s="44" t="s">
        <v>55</v>
      </c>
      <c r="D112" s="25" t="s">
        <v>142</v>
      </c>
      <c r="E112" s="45">
        <v>1</v>
      </c>
      <c r="F112" s="46" t="s">
        <v>56</v>
      </c>
      <c r="G112" s="47"/>
      <c r="H112" s="47"/>
      <c r="I112" s="47"/>
      <c r="J112" s="47">
        <v>254884.85</v>
      </c>
      <c r="K112" s="47"/>
      <c r="L112" s="47"/>
      <c r="M112" s="47"/>
    </row>
    <row r="113" spans="1:13" ht="15" customHeight="1">
      <c r="A113" s="144" t="s">
        <v>143</v>
      </c>
      <c r="B113" s="143"/>
      <c r="C113" s="143"/>
      <c r="D113" s="143"/>
      <c r="E113" s="143"/>
      <c r="F113" s="143"/>
      <c r="G113" s="143"/>
      <c r="H113" s="143"/>
      <c r="I113" s="143"/>
      <c r="J113" s="46">
        <v>276760.46</v>
      </c>
      <c r="K113" s="46">
        <v>16305.37</v>
      </c>
      <c r="L113" s="46">
        <v>958.09</v>
      </c>
      <c r="M113" s="46">
        <v>95.2</v>
      </c>
    </row>
    <row r="114" spans="1:13" ht="15" customHeight="1">
      <c r="A114" s="144" t="s">
        <v>144</v>
      </c>
      <c r="B114" s="143"/>
      <c r="C114" s="143"/>
      <c r="D114" s="143"/>
      <c r="E114" s="143"/>
      <c r="F114" s="143"/>
      <c r="G114" s="143"/>
      <c r="H114" s="143"/>
      <c r="I114" s="143"/>
      <c r="J114" s="46">
        <v>13277.82</v>
      </c>
      <c r="K114" s="47"/>
      <c r="L114" s="47"/>
      <c r="M114" s="47"/>
    </row>
    <row r="115" spans="1:13" ht="15" customHeight="1">
      <c r="A115" s="144" t="s">
        <v>145</v>
      </c>
      <c r="B115" s="143"/>
      <c r="C115" s="143"/>
      <c r="D115" s="143"/>
      <c r="E115" s="143"/>
      <c r="F115" s="143"/>
      <c r="G115" s="143"/>
      <c r="H115" s="143"/>
      <c r="I115" s="143"/>
      <c r="J115" s="47"/>
      <c r="K115" s="47"/>
      <c r="L115" s="47"/>
      <c r="M115" s="47"/>
    </row>
    <row r="116" spans="1:13" ht="15" customHeight="1">
      <c r="A116" s="144" t="s">
        <v>31</v>
      </c>
      <c r="B116" s="143"/>
      <c r="C116" s="143"/>
      <c r="D116" s="143"/>
      <c r="E116" s="143"/>
      <c r="F116" s="143"/>
      <c r="G116" s="143"/>
      <c r="H116" s="143"/>
      <c r="I116" s="143"/>
      <c r="J116" s="46">
        <v>283.2</v>
      </c>
      <c r="K116" s="47"/>
      <c r="L116" s="47"/>
      <c r="M116" s="47"/>
    </row>
    <row r="117" spans="1:13" ht="15" customHeight="1">
      <c r="A117" s="144" t="s">
        <v>445</v>
      </c>
      <c r="B117" s="143"/>
      <c r="C117" s="143"/>
      <c r="D117" s="143"/>
      <c r="E117" s="143"/>
      <c r="F117" s="143"/>
      <c r="G117" s="143"/>
      <c r="H117" s="143"/>
      <c r="I117" s="143"/>
      <c r="J117" s="46">
        <v>11774.41</v>
      </c>
      <c r="K117" s="47"/>
      <c r="L117" s="47"/>
      <c r="M117" s="47"/>
    </row>
    <row r="118" spans="1:13" ht="15" customHeight="1">
      <c r="A118" s="144" t="s">
        <v>446</v>
      </c>
      <c r="B118" s="143"/>
      <c r="C118" s="143"/>
      <c r="D118" s="143"/>
      <c r="E118" s="143"/>
      <c r="F118" s="143"/>
      <c r="G118" s="143"/>
      <c r="H118" s="143"/>
      <c r="I118" s="143"/>
      <c r="J118" s="46">
        <v>129.99</v>
      </c>
      <c r="K118" s="47"/>
      <c r="L118" s="47"/>
      <c r="M118" s="47"/>
    </row>
    <row r="119" spans="1:13" ht="15" customHeight="1">
      <c r="A119" s="144" t="s">
        <v>447</v>
      </c>
      <c r="B119" s="143"/>
      <c r="C119" s="143"/>
      <c r="D119" s="143"/>
      <c r="E119" s="143"/>
      <c r="F119" s="143"/>
      <c r="G119" s="143"/>
      <c r="H119" s="143"/>
      <c r="I119" s="143"/>
      <c r="J119" s="46">
        <v>69.39</v>
      </c>
      <c r="K119" s="47"/>
      <c r="L119" s="47"/>
      <c r="M119" s="47"/>
    </row>
    <row r="120" spans="1:13" ht="15" customHeight="1">
      <c r="A120" s="144" t="s">
        <v>448</v>
      </c>
      <c r="B120" s="143"/>
      <c r="C120" s="143"/>
      <c r="D120" s="143"/>
      <c r="E120" s="143"/>
      <c r="F120" s="143"/>
      <c r="G120" s="143"/>
      <c r="H120" s="143"/>
      <c r="I120" s="143"/>
      <c r="J120" s="46">
        <v>167.44</v>
      </c>
      <c r="K120" s="47"/>
      <c r="L120" s="47"/>
      <c r="M120" s="47"/>
    </row>
    <row r="121" spans="1:13" ht="15" customHeight="1">
      <c r="A121" s="144" t="s">
        <v>449</v>
      </c>
      <c r="B121" s="143"/>
      <c r="C121" s="143"/>
      <c r="D121" s="143"/>
      <c r="E121" s="143"/>
      <c r="F121" s="143"/>
      <c r="G121" s="143"/>
      <c r="H121" s="143"/>
      <c r="I121" s="143"/>
      <c r="J121" s="46">
        <v>571.9</v>
      </c>
      <c r="K121" s="47"/>
      <c r="L121" s="47"/>
      <c r="M121" s="47"/>
    </row>
    <row r="122" spans="1:13" ht="15" customHeight="1">
      <c r="A122" s="144" t="s">
        <v>321</v>
      </c>
      <c r="B122" s="143"/>
      <c r="C122" s="143"/>
      <c r="D122" s="143"/>
      <c r="E122" s="143"/>
      <c r="F122" s="143"/>
      <c r="G122" s="143"/>
      <c r="H122" s="143"/>
      <c r="I122" s="143"/>
      <c r="J122" s="46">
        <v>93.08</v>
      </c>
      <c r="K122" s="47"/>
      <c r="L122" s="47"/>
      <c r="M122" s="47"/>
    </row>
    <row r="123" spans="1:13" ht="15" customHeight="1">
      <c r="A123" s="144" t="s">
        <v>450</v>
      </c>
      <c r="B123" s="143"/>
      <c r="C123" s="143"/>
      <c r="D123" s="143"/>
      <c r="E123" s="143"/>
      <c r="F123" s="143"/>
      <c r="G123" s="143"/>
      <c r="H123" s="143"/>
      <c r="I123" s="143"/>
      <c r="J123" s="46">
        <v>128.36</v>
      </c>
      <c r="K123" s="47"/>
      <c r="L123" s="47"/>
      <c r="M123" s="47"/>
    </row>
    <row r="124" spans="1:13" ht="15" customHeight="1">
      <c r="A124" s="144" t="s">
        <v>322</v>
      </c>
      <c r="B124" s="143"/>
      <c r="C124" s="143"/>
      <c r="D124" s="143"/>
      <c r="E124" s="143"/>
      <c r="F124" s="143"/>
      <c r="G124" s="143"/>
      <c r="H124" s="143"/>
      <c r="I124" s="143"/>
      <c r="J124" s="46">
        <v>60.05</v>
      </c>
      <c r="K124" s="47"/>
      <c r="L124" s="47"/>
      <c r="M124" s="47"/>
    </row>
    <row r="125" spans="1:13" ht="15" customHeight="1">
      <c r="A125" s="144" t="s">
        <v>146</v>
      </c>
      <c r="B125" s="143"/>
      <c r="C125" s="143"/>
      <c r="D125" s="143"/>
      <c r="E125" s="143"/>
      <c r="F125" s="143"/>
      <c r="G125" s="143"/>
      <c r="H125" s="143"/>
      <c r="I125" s="143"/>
      <c r="J125" s="46">
        <v>9821.89</v>
      </c>
      <c r="K125" s="47"/>
      <c r="L125" s="47"/>
      <c r="M125" s="47"/>
    </row>
    <row r="126" spans="1:13" ht="15" customHeight="1">
      <c r="A126" s="144" t="s">
        <v>145</v>
      </c>
      <c r="B126" s="143"/>
      <c r="C126" s="143"/>
      <c r="D126" s="143"/>
      <c r="E126" s="143"/>
      <c r="F126" s="143"/>
      <c r="G126" s="143"/>
      <c r="H126" s="143"/>
      <c r="I126" s="143"/>
      <c r="J126" s="47"/>
      <c r="K126" s="47"/>
      <c r="L126" s="47"/>
      <c r="M126" s="47"/>
    </row>
    <row r="127" spans="1:13" ht="15" customHeight="1">
      <c r="A127" s="144" t="s">
        <v>32</v>
      </c>
      <c r="B127" s="143"/>
      <c r="C127" s="143"/>
      <c r="D127" s="143"/>
      <c r="E127" s="143"/>
      <c r="F127" s="143"/>
      <c r="G127" s="143"/>
      <c r="H127" s="143"/>
      <c r="I127" s="143"/>
      <c r="J127" s="46">
        <v>392.43</v>
      </c>
      <c r="K127" s="47"/>
      <c r="L127" s="47"/>
      <c r="M127" s="47"/>
    </row>
    <row r="128" spans="1:13" ht="15" customHeight="1">
      <c r="A128" s="144" t="s">
        <v>323</v>
      </c>
      <c r="B128" s="143"/>
      <c r="C128" s="143"/>
      <c r="D128" s="143"/>
      <c r="E128" s="143"/>
      <c r="F128" s="143"/>
      <c r="G128" s="143"/>
      <c r="H128" s="143"/>
      <c r="I128" s="143"/>
      <c r="J128" s="46">
        <v>46.05</v>
      </c>
      <c r="K128" s="47"/>
      <c r="L128" s="47"/>
      <c r="M128" s="47"/>
    </row>
    <row r="129" spans="1:13" ht="15" customHeight="1">
      <c r="A129" s="144" t="s">
        <v>451</v>
      </c>
      <c r="B129" s="143"/>
      <c r="C129" s="143"/>
      <c r="D129" s="143"/>
      <c r="E129" s="143"/>
      <c r="F129" s="143"/>
      <c r="G129" s="143"/>
      <c r="H129" s="143"/>
      <c r="I129" s="143"/>
      <c r="J129" s="46">
        <v>8574.98</v>
      </c>
      <c r="K129" s="47"/>
      <c r="L129" s="47"/>
      <c r="M129" s="47"/>
    </row>
    <row r="130" spans="1:13" ht="15" customHeight="1">
      <c r="A130" s="144" t="s">
        <v>452</v>
      </c>
      <c r="B130" s="143"/>
      <c r="C130" s="143"/>
      <c r="D130" s="143"/>
      <c r="E130" s="143"/>
      <c r="F130" s="143"/>
      <c r="G130" s="143"/>
      <c r="H130" s="143"/>
      <c r="I130" s="143"/>
      <c r="J130" s="46">
        <v>490.7</v>
      </c>
      <c r="K130" s="47"/>
      <c r="L130" s="47"/>
      <c r="M130" s="47"/>
    </row>
    <row r="131" spans="1:13" ht="15" customHeight="1">
      <c r="A131" s="144" t="s">
        <v>453</v>
      </c>
      <c r="B131" s="143"/>
      <c r="C131" s="143"/>
      <c r="D131" s="143"/>
      <c r="E131" s="143"/>
      <c r="F131" s="143"/>
      <c r="G131" s="143"/>
      <c r="H131" s="143"/>
      <c r="I131" s="143"/>
      <c r="J131" s="46">
        <v>56.48</v>
      </c>
      <c r="K131" s="47"/>
      <c r="L131" s="47"/>
      <c r="M131" s="47"/>
    </row>
    <row r="132" spans="1:13" ht="15" customHeight="1">
      <c r="A132" s="144" t="s">
        <v>454</v>
      </c>
      <c r="B132" s="143"/>
      <c r="C132" s="143"/>
      <c r="D132" s="143"/>
      <c r="E132" s="143"/>
      <c r="F132" s="143"/>
      <c r="G132" s="143"/>
      <c r="H132" s="143"/>
      <c r="I132" s="143"/>
      <c r="J132" s="46">
        <v>77.8</v>
      </c>
      <c r="K132" s="47"/>
      <c r="L132" s="47"/>
      <c r="M132" s="47"/>
    </row>
    <row r="133" spans="1:13" ht="15" customHeight="1">
      <c r="A133" s="144" t="s">
        <v>324</v>
      </c>
      <c r="B133" s="143"/>
      <c r="C133" s="143"/>
      <c r="D133" s="143"/>
      <c r="E133" s="143"/>
      <c r="F133" s="143"/>
      <c r="G133" s="143"/>
      <c r="H133" s="143"/>
      <c r="I133" s="143"/>
      <c r="J133" s="46">
        <v>34.62</v>
      </c>
      <c r="K133" s="47"/>
      <c r="L133" s="47"/>
      <c r="M133" s="47"/>
    </row>
    <row r="134" spans="1:13" ht="15" customHeight="1">
      <c r="A134" s="144" t="s">
        <v>455</v>
      </c>
      <c r="B134" s="143"/>
      <c r="C134" s="143"/>
      <c r="D134" s="143"/>
      <c r="E134" s="143"/>
      <c r="F134" s="143"/>
      <c r="G134" s="143"/>
      <c r="H134" s="143"/>
      <c r="I134" s="143"/>
      <c r="J134" s="46">
        <v>148.83</v>
      </c>
      <c r="K134" s="47"/>
      <c r="L134" s="47"/>
      <c r="M134" s="47"/>
    </row>
    <row r="135" spans="1:13" ht="15" customHeight="1">
      <c r="A135" s="142" t="s">
        <v>147</v>
      </c>
      <c r="B135" s="143"/>
      <c r="C135" s="143"/>
      <c r="D135" s="143"/>
      <c r="E135" s="143"/>
      <c r="F135" s="143"/>
      <c r="G135" s="143"/>
      <c r="H135" s="143"/>
      <c r="I135" s="143"/>
      <c r="J135" s="47"/>
      <c r="K135" s="47"/>
      <c r="L135" s="47"/>
      <c r="M135" s="47"/>
    </row>
    <row r="136" spans="1:13" ht="15" customHeight="1">
      <c r="A136" s="144" t="s">
        <v>148</v>
      </c>
      <c r="B136" s="143"/>
      <c r="C136" s="143"/>
      <c r="D136" s="143"/>
      <c r="E136" s="143"/>
      <c r="F136" s="143"/>
      <c r="G136" s="143"/>
      <c r="H136" s="143"/>
      <c r="I136" s="143"/>
      <c r="J136" s="46">
        <v>52301.45</v>
      </c>
      <c r="K136" s="47"/>
      <c r="L136" s="47"/>
      <c r="M136" s="47"/>
    </row>
    <row r="137" spans="1:13" ht="15" customHeight="1">
      <c r="A137" s="144" t="s">
        <v>149</v>
      </c>
      <c r="B137" s="143"/>
      <c r="C137" s="143"/>
      <c r="D137" s="143"/>
      <c r="E137" s="143"/>
      <c r="F137" s="143"/>
      <c r="G137" s="143"/>
      <c r="H137" s="143"/>
      <c r="I137" s="143"/>
      <c r="J137" s="47"/>
      <c r="K137" s="47"/>
      <c r="L137" s="47"/>
      <c r="M137" s="47"/>
    </row>
    <row r="138" spans="1:13" ht="15" customHeight="1">
      <c r="A138" s="144" t="s">
        <v>150</v>
      </c>
      <c r="B138" s="143"/>
      <c r="C138" s="143"/>
      <c r="D138" s="143"/>
      <c r="E138" s="143"/>
      <c r="F138" s="143"/>
      <c r="G138" s="143"/>
      <c r="H138" s="143"/>
      <c r="I138" s="143"/>
      <c r="J138" s="46">
        <v>35120.44</v>
      </c>
      <c r="K138" s="47"/>
      <c r="L138" s="47"/>
      <c r="M138" s="47"/>
    </row>
    <row r="139" spans="1:13" ht="15" customHeight="1">
      <c r="A139" s="144" t="s">
        <v>151</v>
      </c>
      <c r="B139" s="143"/>
      <c r="C139" s="143"/>
      <c r="D139" s="143"/>
      <c r="E139" s="143"/>
      <c r="F139" s="143"/>
      <c r="G139" s="143"/>
      <c r="H139" s="143"/>
      <c r="I139" s="143"/>
      <c r="J139" s="46">
        <v>384.02</v>
      </c>
      <c r="K139" s="47"/>
      <c r="L139" s="47"/>
      <c r="M139" s="47"/>
    </row>
    <row r="140" spans="1:13" ht="15" customHeight="1">
      <c r="A140" s="144" t="s">
        <v>152</v>
      </c>
      <c r="B140" s="143"/>
      <c r="C140" s="143"/>
      <c r="D140" s="143"/>
      <c r="E140" s="143"/>
      <c r="F140" s="143"/>
      <c r="G140" s="143"/>
      <c r="H140" s="143"/>
      <c r="I140" s="143"/>
      <c r="J140" s="46">
        <v>2515.88</v>
      </c>
      <c r="K140" s="47"/>
      <c r="L140" s="47"/>
      <c r="M140" s="47"/>
    </row>
    <row r="141" spans="1:13" ht="15" customHeight="1">
      <c r="A141" s="144" t="s">
        <v>153</v>
      </c>
      <c r="B141" s="143"/>
      <c r="C141" s="143"/>
      <c r="D141" s="143"/>
      <c r="E141" s="143"/>
      <c r="F141" s="143"/>
      <c r="G141" s="143"/>
      <c r="H141" s="143"/>
      <c r="I141" s="143"/>
      <c r="J141" s="46">
        <v>38020.34</v>
      </c>
      <c r="K141" s="47"/>
      <c r="L141" s="47"/>
      <c r="M141" s="47"/>
    </row>
    <row r="142" spans="1:13" ht="15" customHeight="1">
      <c r="A142" s="144" t="s">
        <v>154</v>
      </c>
      <c r="B142" s="143"/>
      <c r="C142" s="143"/>
      <c r="D142" s="143"/>
      <c r="E142" s="143"/>
      <c r="F142" s="143"/>
      <c r="G142" s="143"/>
      <c r="H142" s="143"/>
      <c r="I142" s="143"/>
      <c r="J142" s="46">
        <v>285912.96</v>
      </c>
      <c r="K142" s="47"/>
      <c r="L142" s="47"/>
      <c r="M142" s="47"/>
    </row>
    <row r="143" spans="1:13" ht="15" customHeight="1">
      <c r="A143" s="144" t="s">
        <v>155</v>
      </c>
      <c r="B143" s="143"/>
      <c r="C143" s="143"/>
      <c r="D143" s="143"/>
      <c r="E143" s="143"/>
      <c r="F143" s="143"/>
      <c r="G143" s="143"/>
      <c r="H143" s="143"/>
      <c r="I143" s="143"/>
      <c r="J143" s="47"/>
      <c r="K143" s="47"/>
      <c r="L143" s="47"/>
      <c r="M143" s="47"/>
    </row>
    <row r="144" spans="1:13" ht="15">
      <c r="A144" s="144" t="s">
        <v>156</v>
      </c>
      <c r="B144" s="143"/>
      <c r="C144" s="143"/>
      <c r="D144" s="143"/>
      <c r="E144" s="143"/>
      <c r="F144" s="143"/>
      <c r="G144" s="143"/>
      <c r="H144" s="143"/>
      <c r="I144" s="143"/>
      <c r="J144" s="46">
        <v>254884.85</v>
      </c>
      <c r="K144" s="47"/>
      <c r="L144" s="47"/>
      <c r="M144" s="47"/>
    </row>
    <row r="145" spans="1:13" ht="15" customHeight="1">
      <c r="A145" s="144" t="s">
        <v>153</v>
      </c>
      <c r="B145" s="143"/>
      <c r="C145" s="143"/>
      <c r="D145" s="143"/>
      <c r="E145" s="143"/>
      <c r="F145" s="143"/>
      <c r="G145" s="143"/>
      <c r="H145" s="143"/>
      <c r="I145" s="143"/>
      <c r="J145" s="46">
        <v>254884.85</v>
      </c>
      <c r="K145" s="47"/>
      <c r="L145" s="47"/>
      <c r="M145" s="47"/>
    </row>
    <row r="146" spans="1:13" ht="15" customHeight="1">
      <c r="A146" s="144" t="s">
        <v>157</v>
      </c>
      <c r="B146" s="143"/>
      <c r="C146" s="143"/>
      <c r="D146" s="143"/>
      <c r="E146" s="143"/>
      <c r="F146" s="143"/>
      <c r="G146" s="143"/>
      <c r="H146" s="143"/>
      <c r="I146" s="143"/>
      <c r="J146" s="46">
        <v>1050125.58</v>
      </c>
      <c r="K146" s="47"/>
      <c r="L146" s="47"/>
      <c r="M146" s="47"/>
    </row>
    <row r="147" spans="1:13" ht="15" customHeight="1">
      <c r="A147" s="144" t="s">
        <v>158</v>
      </c>
      <c r="B147" s="143"/>
      <c r="C147" s="143"/>
      <c r="D147" s="143"/>
      <c r="E147" s="143"/>
      <c r="F147" s="143"/>
      <c r="G147" s="143"/>
      <c r="H147" s="143"/>
      <c r="I147" s="143"/>
      <c r="J147" s="46">
        <v>1388339.99</v>
      </c>
      <c r="K147" s="47"/>
      <c r="L147" s="47"/>
      <c r="M147" s="47"/>
    </row>
    <row r="148" spans="1:13" ht="15" customHeight="1">
      <c r="A148" s="144" t="s">
        <v>159</v>
      </c>
      <c r="B148" s="143"/>
      <c r="C148" s="143"/>
      <c r="D148" s="143"/>
      <c r="E148" s="143"/>
      <c r="F148" s="143"/>
      <c r="G148" s="143"/>
      <c r="H148" s="143"/>
      <c r="I148" s="143"/>
      <c r="J148" s="46">
        <v>277668</v>
      </c>
      <c r="K148" s="47"/>
      <c r="L148" s="47"/>
      <c r="M148" s="47"/>
    </row>
    <row r="149" spans="1:13" ht="15" customHeight="1">
      <c r="A149" s="142" t="s">
        <v>160</v>
      </c>
      <c r="B149" s="143"/>
      <c r="C149" s="143"/>
      <c r="D149" s="143"/>
      <c r="E149" s="143"/>
      <c r="F149" s="143"/>
      <c r="G149" s="143"/>
      <c r="H149" s="143"/>
      <c r="I149" s="143"/>
      <c r="J149" s="49">
        <v>1666007.99</v>
      </c>
      <c r="K149" s="47"/>
      <c r="L149" s="47"/>
      <c r="M149" s="47"/>
    </row>
    <row r="152" spans="1:13" ht="15" customHeight="1">
      <c r="A152" s="153" t="s">
        <v>598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</row>
    <row r="153" spans="1:13" ht="15" customHeight="1">
      <c r="A153" s="154" t="s">
        <v>161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</row>
    <row r="155" spans="1:13" ht="15" customHeight="1">
      <c r="A155" s="153" t="s">
        <v>162</v>
      </c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</row>
    <row r="156" spans="1:13" ht="15">
      <c r="A156" s="154" t="s">
        <v>161</v>
      </c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</row>
  </sheetData>
  <sheetProtection/>
  <mergeCells count="68">
    <mergeCell ref="A155:M155"/>
    <mergeCell ref="A156:M156"/>
    <mergeCell ref="C5:J5"/>
    <mergeCell ref="C11:J11"/>
    <mergeCell ref="A152:M152"/>
    <mergeCell ref="A153:M153"/>
    <mergeCell ref="E15:F15"/>
    <mergeCell ref="E16:F16"/>
    <mergeCell ref="E17:F17"/>
    <mergeCell ref="E18:F18"/>
    <mergeCell ref="E19:F19"/>
    <mergeCell ref="E20:F20"/>
    <mergeCell ref="A24:A26"/>
    <mergeCell ref="B24:B26"/>
    <mergeCell ref="C24:C26"/>
    <mergeCell ref="D24:D26"/>
    <mergeCell ref="E24:E26"/>
    <mergeCell ref="F24:I24"/>
    <mergeCell ref="A28:M28"/>
    <mergeCell ref="A55:M55"/>
    <mergeCell ref="A56:M56"/>
    <mergeCell ref="A74:M74"/>
    <mergeCell ref="J24:M24"/>
    <mergeCell ref="F25:F26"/>
    <mergeCell ref="G25:I25"/>
    <mergeCell ref="J25:J26"/>
    <mergeCell ref="K25:M25"/>
    <mergeCell ref="A113:I113"/>
    <mergeCell ref="A114:I114"/>
    <mergeCell ref="A115:I115"/>
    <mergeCell ref="A116:I116"/>
    <mergeCell ref="A77:M77"/>
    <mergeCell ref="A83:M83"/>
    <mergeCell ref="A88:M88"/>
    <mergeCell ref="A111:M111"/>
    <mergeCell ref="A121:I121"/>
    <mergeCell ref="A122:I122"/>
    <mergeCell ref="A123:I123"/>
    <mergeCell ref="A124:I124"/>
    <mergeCell ref="A117:I117"/>
    <mergeCell ref="A118:I118"/>
    <mergeCell ref="A119:I119"/>
    <mergeCell ref="A120:I120"/>
    <mergeCell ref="A129:I129"/>
    <mergeCell ref="A130:I130"/>
    <mergeCell ref="A131:I131"/>
    <mergeCell ref="A132:I132"/>
    <mergeCell ref="A125:I125"/>
    <mergeCell ref="A126:I126"/>
    <mergeCell ref="A127:I127"/>
    <mergeCell ref="A128:I128"/>
    <mergeCell ref="A137:I137"/>
    <mergeCell ref="A138:I138"/>
    <mergeCell ref="A139:I139"/>
    <mergeCell ref="A140:I140"/>
    <mergeCell ref="A133:I133"/>
    <mergeCell ref="A134:I134"/>
    <mergeCell ref="A135:I135"/>
    <mergeCell ref="A136:I136"/>
    <mergeCell ref="A149:I149"/>
    <mergeCell ref="A145:I145"/>
    <mergeCell ref="A146:I146"/>
    <mergeCell ref="A147:I147"/>
    <mergeCell ref="A148:I148"/>
    <mergeCell ref="A141:I141"/>
    <mergeCell ref="A142:I142"/>
    <mergeCell ref="A143:I143"/>
    <mergeCell ref="A144:I144"/>
  </mergeCells>
  <printOptions/>
  <pageMargins left="0.3937007874015748" right="0" top="0.5118110236220472" bottom="0.3937007874015748" header="0.31496062992125984" footer="0.1968503937007874"/>
  <pageSetup fitToHeight="10000" horizontalDpi="600" verticalDpi="600" orientation="landscape" paperSize="9" scale="96" r:id="rId1"/>
  <headerFooter alignWithMargins="0">
    <oddHeader>&amp;LГранд-СМЕТА</oddHeader>
    <oddFooter>&amp;RСтраница &amp;P</oddFooter>
  </headerFooter>
  <rowBreaks count="1" manualBreakCount="1"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="60" zoomScalePageLayoutView="0" workbookViewId="0" topLeftCell="A1">
      <selection activeCell="A43" sqref="A43:M43"/>
    </sheetView>
  </sheetViews>
  <sheetFormatPr defaultColWidth="9.140625" defaultRowHeight="15" outlineLevelRow="2"/>
  <cols>
    <col min="1" max="1" width="3.57421875" style="0" customWidth="1"/>
    <col min="2" max="2" width="13.57421875" style="0" customWidth="1"/>
    <col min="3" max="3" width="33.7109375" style="0" customWidth="1"/>
  </cols>
  <sheetData>
    <row r="1" spans="1:14" s="5" customFormat="1" ht="15">
      <c r="A1" s="1" t="s">
        <v>240</v>
      </c>
      <c r="B1"/>
      <c r="C1"/>
      <c r="D1"/>
      <c r="E1"/>
      <c r="F1"/>
      <c r="G1"/>
      <c r="H1"/>
      <c r="I1"/>
      <c r="J1" s="3" t="s">
        <v>241</v>
      </c>
      <c r="K1"/>
      <c r="L1"/>
      <c r="M1"/>
      <c r="N1"/>
    </row>
    <row r="2" spans="1:14" s="5" customFormat="1" ht="12" customHeight="1">
      <c r="A2" s="6"/>
      <c r="B2"/>
      <c r="C2"/>
      <c r="D2"/>
      <c r="E2"/>
      <c r="F2"/>
      <c r="G2"/>
      <c r="H2"/>
      <c r="I2"/>
      <c r="J2" s="7"/>
      <c r="K2"/>
      <c r="L2"/>
      <c r="M2"/>
      <c r="N2"/>
    </row>
    <row r="3" spans="1:14" s="5" customFormat="1" ht="15" outlineLevel="2">
      <c r="A3" s="6" t="s">
        <v>70</v>
      </c>
      <c r="B3"/>
      <c r="C3"/>
      <c r="D3"/>
      <c r="E3"/>
      <c r="F3"/>
      <c r="G3"/>
      <c r="H3"/>
      <c r="I3"/>
      <c r="J3" s="7" t="s">
        <v>70</v>
      </c>
      <c r="K3"/>
      <c r="L3"/>
      <c r="M3"/>
      <c r="N3"/>
    </row>
    <row r="4" spans="1:14" s="5" customFormat="1" ht="15" outlineLevel="1">
      <c r="A4" s="2" t="s">
        <v>370</v>
      </c>
      <c r="B4"/>
      <c r="C4"/>
      <c r="D4"/>
      <c r="E4"/>
      <c r="F4"/>
      <c r="G4"/>
      <c r="H4"/>
      <c r="I4"/>
      <c r="J4" s="17" t="s">
        <v>371</v>
      </c>
      <c r="K4"/>
      <c r="L4"/>
      <c r="M4"/>
      <c r="N4"/>
    </row>
    <row r="5" spans="1:14" s="5" customFormat="1" ht="15" outlineLevel="1">
      <c r="A5"/>
      <c r="B5"/>
      <c r="C5" s="137" t="str">
        <f>Сводная!A7</f>
        <v>г. Екатеринбург, ул. Посадская, 29 п.2</v>
      </c>
      <c r="D5" s="137"/>
      <c r="E5" s="137"/>
      <c r="F5" s="137"/>
      <c r="G5" s="137"/>
      <c r="H5" s="137"/>
      <c r="I5" s="137"/>
      <c r="J5" s="137"/>
      <c r="K5"/>
      <c r="L5"/>
      <c r="M5"/>
      <c r="N5"/>
    </row>
    <row r="6" spans="1:14" s="5" customFormat="1" ht="15" outlineLevel="1">
      <c r="A6"/>
      <c r="B6"/>
      <c r="C6" s="17"/>
      <c r="D6" s="15"/>
      <c r="E6" s="27" t="s">
        <v>242</v>
      </c>
      <c r="F6" s="20"/>
      <c r="G6" s="20"/>
      <c r="H6"/>
      <c r="I6" s="19"/>
      <c r="J6"/>
      <c r="K6"/>
      <c r="L6"/>
      <c r="M6"/>
      <c r="N6"/>
    </row>
    <row r="7" spans="1:14" s="5" customFormat="1" ht="15" outlineLevel="1">
      <c r="A7"/>
      <c r="B7"/>
      <c r="C7" s="17"/>
      <c r="D7" s="15"/>
      <c r="E7" s="27"/>
      <c r="F7" s="20"/>
      <c r="G7" s="20"/>
      <c r="H7"/>
      <c r="I7" s="19"/>
      <c r="J7"/>
      <c r="K7"/>
      <c r="L7"/>
      <c r="M7"/>
      <c r="N7"/>
    </row>
    <row r="8" spans="1:14" s="5" customFormat="1" ht="15.75">
      <c r="A8"/>
      <c r="B8"/>
      <c r="C8" s="17"/>
      <c r="D8" s="21" t="s">
        <v>556</v>
      </c>
      <c r="E8"/>
      <c r="F8"/>
      <c r="G8"/>
      <c r="H8"/>
      <c r="I8"/>
      <c r="J8"/>
      <c r="K8"/>
      <c r="L8"/>
      <c r="M8"/>
      <c r="N8"/>
    </row>
    <row r="9" spans="1:14" s="5" customFormat="1" ht="15">
      <c r="A9"/>
      <c r="B9"/>
      <c r="C9" s="17"/>
      <c r="D9" s="18" t="s">
        <v>243</v>
      </c>
      <c r="E9"/>
      <c r="F9"/>
      <c r="G9"/>
      <c r="H9"/>
      <c r="I9" s="22"/>
      <c r="J9"/>
      <c r="K9"/>
      <c r="L9"/>
      <c r="M9"/>
      <c r="N9"/>
    </row>
    <row r="10" spans="1:14" s="5" customFormat="1" ht="15">
      <c r="A10"/>
      <c r="B10"/>
      <c r="C10" s="28"/>
      <c r="D10" s="15"/>
      <c r="E10" s="29"/>
      <c r="F10" s="30"/>
      <c r="G10" s="30"/>
      <c r="H10"/>
      <c r="I10" s="14"/>
      <c r="J10"/>
      <c r="K10"/>
      <c r="L10"/>
      <c r="M10"/>
      <c r="N10"/>
    </row>
    <row r="11" spans="1:14" s="5" customFormat="1" ht="15">
      <c r="A11"/>
      <c r="B11" s="31"/>
      <c r="C11" s="156" t="str">
        <f>Сводная!C20</f>
        <v>Пусконаладочные работы пассажирского лифта г/п 400  кг на 10 остановок, парная работа</v>
      </c>
      <c r="D11" s="156"/>
      <c r="E11" s="156"/>
      <c r="F11" s="156"/>
      <c r="G11" s="156"/>
      <c r="H11" s="156"/>
      <c r="I11" s="156"/>
      <c r="J11" s="156"/>
      <c r="K11"/>
      <c r="L11"/>
      <c r="M11"/>
      <c r="N11"/>
    </row>
    <row r="12" spans="1:14" s="5" customFormat="1" ht="15">
      <c r="A12"/>
      <c r="B12"/>
      <c r="C12" s="32"/>
      <c r="D12" s="15"/>
      <c r="E12" s="26" t="s">
        <v>245</v>
      </c>
      <c r="F12"/>
      <c r="G12" s="20"/>
      <c r="H12" s="18"/>
      <c r="I12" s="20"/>
      <c r="J12" s="20"/>
      <c r="K12"/>
      <c r="L12"/>
      <c r="M12"/>
      <c r="N12"/>
    </row>
    <row r="13" spans="1:14" s="5" customFormat="1" ht="15">
      <c r="A13" s="39"/>
      <c r="B13" s="33"/>
      <c r="C13" s="17"/>
      <c r="D13" s="15"/>
      <c r="E13" s="34"/>
      <c r="F13"/>
      <c r="G13"/>
      <c r="H13"/>
      <c r="I13"/>
      <c r="J13"/>
      <c r="K13"/>
      <c r="L13"/>
      <c r="M13"/>
      <c r="N13"/>
    </row>
    <row r="14" spans="1:14" s="5" customFormat="1" ht="15">
      <c r="A14"/>
      <c r="B14"/>
      <c r="C14" s="23" t="str">
        <f>Замена!C14</f>
        <v>Основание: проект № ЗЛ-01-2020-ТЗ.303, дефектная ведомость</v>
      </c>
      <c r="D14" s="15"/>
      <c r="E14" s="14"/>
      <c r="F14"/>
      <c r="G14"/>
      <c r="H14"/>
      <c r="I14" s="23"/>
      <c r="J14" s="23"/>
      <c r="K14"/>
      <c r="L14"/>
      <c r="M14"/>
      <c r="N14" s="8"/>
    </row>
    <row r="15" spans="1:13" s="24" customFormat="1" ht="15">
      <c r="A15" s="40"/>
      <c r="B15" s="35"/>
      <c r="C15" s="23" t="s">
        <v>393</v>
      </c>
      <c r="D15" s="8"/>
      <c r="E15" s="148" t="s">
        <v>8</v>
      </c>
      <c r="F15" s="149"/>
      <c r="G15" s="41" t="s">
        <v>394</v>
      </c>
      <c r="H15" s="8"/>
      <c r="I15" s="23"/>
      <c r="J15" s="23"/>
      <c r="K15" s="8"/>
      <c r="L15" s="8"/>
      <c r="M15" s="8"/>
    </row>
    <row r="16" spans="1:13" s="24" customFormat="1" ht="15">
      <c r="A16" s="40"/>
      <c r="B16" s="35"/>
      <c r="C16" s="23" t="s">
        <v>163</v>
      </c>
      <c r="D16" s="18"/>
      <c r="E16" s="148" t="s">
        <v>9</v>
      </c>
      <c r="F16" s="149"/>
      <c r="G16" s="41" t="s">
        <v>394</v>
      </c>
      <c r="H16" s="8"/>
      <c r="I16" s="23"/>
      <c r="J16" s="23"/>
      <c r="K16" s="8"/>
      <c r="L16" s="8"/>
      <c r="M16" s="8"/>
    </row>
    <row r="17" spans="1:13" s="24" customFormat="1" ht="15" outlineLevel="1">
      <c r="A17" s="40"/>
      <c r="B17" s="35"/>
      <c r="C17" s="23" t="s">
        <v>164</v>
      </c>
      <c r="D17" s="18"/>
      <c r="E17" s="148" t="s">
        <v>10</v>
      </c>
      <c r="F17" s="149"/>
      <c r="G17" s="41" t="s">
        <v>165</v>
      </c>
      <c r="H17" s="8"/>
      <c r="I17" s="23"/>
      <c r="J17" s="23"/>
      <c r="K17" s="8"/>
      <c r="L17" s="8"/>
      <c r="M17" s="8"/>
    </row>
    <row r="18" spans="1:13" s="5" customFormat="1" ht="14.25">
      <c r="A18" s="38"/>
      <c r="B18" s="2"/>
      <c r="C18" s="36" t="s">
        <v>372</v>
      </c>
      <c r="D18" s="15"/>
      <c r="E18" s="14"/>
      <c r="F18" s="4"/>
      <c r="G18" s="4"/>
      <c r="H18" s="4"/>
      <c r="I18" s="4"/>
      <c r="J18" s="4"/>
      <c r="K18" s="4"/>
      <c r="L18" s="4"/>
      <c r="M18" s="4"/>
    </row>
    <row r="19" spans="1:13" s="5" customFormat="1" ht="12.75">
      <c r="A19" s="38"/>
      <c r="B19" s="2"/>
      <c r="C19" s="17"/>
      <c r="D19" s="15"/>
      <c r="E19" s="14"/>
      <c r="F19" s="4"/>
      <c r="G19" s="4"/>
      <c r="H19" s="4"/>
      <c r="I19" s="4"/>
      <c r="J19" s="4"/>
      <c r="K19" s="4"/>
      <c r="L19" s="4"/>
      <c r="M19" s="4"/>
    </row>
    <row r="20" spans="1:13" s="5" customFormat="1" ht="12.75">
      <c r="A20" s="38"/>
      <c r="B20" s="2"/>
      <c r="C20" s="17"/>
      <c r="D20" s="15"/>
      <c r="E20" s="14"/>
      <c r="F20" s="4"/>
      <c r="G20" s="4"/>
      <c r="H20" s="4"/>
      <c r="I20" s="4"/>
      <c r="J20" s="4"/>
      <c r="K20" s="4"/>
      <c r="L20" s="4"/>
      <c r="M20" s="4"/>
    </row>
    <row r="21" spans="1:13" s="5" customFormat="1" ht="12.75" customHeight="1">
      <c r="A21" s="150" t="s">
        <v>246</v>
      </c>
      <c r="B21" s="150" t="s">
        <v>256</v>
      </c>
      <c r="C21" s="146" t="s">
        <v>247</v>
      </c>
      <c r="D21" s="146" t="s">
        <v>248</v>
      </c>
      <c r="E21" s="146" t="s">
        <v>249</v>
      </c>
      <c r="F21" s="146" t="s">
        <v>250</v>
      </c>
      <c r="G21" s="147"/>
      <c r="H21" s="147"/>
      <c r="I21" s="147"/>
      <c r="J21" s="146" t="s">
        <v>251</v>
      </c>
      <c r="K21" s="147"/>
      <c r="L21" s="147"/>
      <c r="M21" s="147"/>
    </row>
    <row r="22" spans="1:13" s="5" customFormat="1" ht="13.5" customHeight="1">
      <c r="A22" s="151"/>
      <c r="B22" s="151"/>
      <c r="C22" s="152"/>
      <c r="D22" s="146"/>
      <c r="E22" s="146"/>
      <c r="F22" s="146" t="s">
        <v>252</v>
      </c>
      <c r="G22" s="146" t="s">
        <v>253</v>
      </c>
      <c r="H22" s="147"/>
      <c r="I22" s="147"/>
      <c r="J22" s="146" t="s">
        <v>252</v>
      </c>
      <c r="K22" s="146" t="s">
        <v>253</v>
      </c>
      <c r="L22" s="147"/>
      <c r="M22" s="147"/>
    </row>
    <row r="23" spans="1:13" s="5" customFormat="1" ht="12.75">
      <c r="A23" s="151"/>
      <c r="B23" s="151"/>
      <c r="C23" s="152"/>
      <c r="D23" s="146"/>
      <c r="E23" s="146"/>
      <c r="F23" s="147"/>
      <c r="G23" s="9" t="s">
        <v>254</v>
      </c>
      <c r="H23" s="9" t="s">
        <v>257</v>
      </c>
      <c r="I23" s="9" t="s">
        <v>255</v>
      </c>
      <c r="J23" s="147"/>
      <c r="K23" s="9" t="s">
        <v>254</v>
      </c>
      <c r="L23" s="9" t="s">
        <v>257</v>
      </c>
      <c r="M23" s="9" t="s">
        <v>255</v>
      </c>
    </row>
    <row r="24" spans="1:13" s="5" customFormat="1" ht="12.75">
      <c r="A24" s="37">
        <v>1</v>
      </c>
      <c r="B24" s="11">
        <v>2</v>
      </c>
      <c r="C24" s="9">
        <v>3</v>
      </c>
      <c r="D24" s="9">
        <v>4</v>
      </c>
      <c r="E24" s="25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</row>
    <row r="25" spans="1:13" s="5" customFormat="1" ht="18.75" customHeight="1">
      <c r="A25" s="145" t="s">
        <v>395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s="5" customFormat="1" ht="138">
      <c r="A26" s="42" t="s">
        <v>259</v>
      </c>
      <c r="B26" s="43" t="s">
        <v>396</v>
      </c>
      <c r="C26" s="44" t="s">
        <v>3</v>
      </c>
      <c r="D26" s="25" t="s">
        <v>397</v>
      </c>
      <c r="E26" s="45">
        <v>1</v>
      </c>
      <c r="F26" s="46">
        <v>11741.54</v>
      </c>
      <c r="G26" s="46">
        <v>11741.54</v>
      </c>
      <c r="H26" s="47"/>
      <c r="I26" s="47"/>
      <c r="J26" s="47">
        <v>11741.54</v>
      </c>
      <c r="K26" s="47">
        <v>11741.54</v>
      </c>
      <c r="L26" s="47"/>
      <c r="M26" s="47"/>
    </row>
    <row r="27" spans="1:13" s="5" customFormat="1" ht="116.25">
      <c r="A27" s="42" t="s">
        <v>261</v>
      </c>
      <c r="B27" s="43" t="s">
        <v>399</v>
      </c>
      <c r="C27" s="44" t="s">
        <v>4</v>
      </c>
      <c r="D27" s="25" t="s">
        <v>461</v>
      </c>
      <c r="E27" s="45">
        <v>1</v>
      </c>
      <c r="F27" s="46">
        <v>584.06</v>
      </c>
      <c r="G27" s="46">
        <v>584.06</v>
      </c>
      <c r="H27" s="47"/>
      <c r="I27" s="47"/>
      <c r="J27" s="47">
        <v>584.06</v>
      </c>
      <c r="K27" s="47">
        <v>584.06</v>
      </c>
      <c r="L27" s="47"/>
      <c r="M27" s="47"/>
    </row>
    <row r="28" spans="1:13" s="5" customFormat="1" ht="15">
      <c r="A28" s="144" t="s">
        <v>143</v>
      </c>
      <c r="B28" s="143"/>
      <c r="C28" s="143"/>
      <c r="D28" s="143"/>
      <c r="E28" s="143"/>
      <c r="F28" s="143"/>
      <c r="G28" s="143"/>
      <c r="H28" s="143"/>
      <c r="I28" s="143"/>
      <c r="J28" s="46">
        <v>12325.6</v>
      </c>
      <c r="K28" s="46">
        <v>12325.6</v>
      </c>
      <c r="L28" s="47"/>
      <c r="M28" s="47"/>
    </row>
    <row r="29" spans="1:13" s="5" customFormat="1" ht="15">
      <c r="A29" s="144" t="s">
        <v>144</v>
      </c>
      <c r="B29" s="143"/>
      <c r="C29" s="143"/>
      <c r="D29" s="143"/>
      <c r="E29" s="143"/>
      <c r="F29" s="143"/>
      <c r="G29" s="143"/>
      <c r="H29" s="143"/>
      <c r="I29" s="143"/>
      <c r="J29" s="46">
        <v>8011.64</v>
      </c>
      <c r="K29" s="47"/>
      <c r="L29" s="47"/>
      <c r="M29" s="47"/>
    </row>
    <row r="30" spans="1:13" s="5" customFormat="1" ht="15">
      <c r="A30" s="144" t="s">
        <v>145</v>
      </c>
      <c r="B30" s="143"/>
      <c r="C30" s="143"/>
      <c r="D30" s="143"/>
      <c r="E30" s="143"/>
      <c r="F30" s="143"/>
      <c r="G30" s="143"/>
      <c r="H30" s="143"/>
      <c r="I30" s="143"/>
      <c r="J30" s="47"/>
      <c r="K30" s="47"/>
      <c r="L30" s="47"/>
      <c r="M30" s="47"/>
    </row>
    <row r="31" spans="1:13" s="5" customFormat="1" ht="15">
      <c r="A31" s="144" t="s">
        <v>5</v>
      </c>
      <c r="B31" s="143"/>
      <c r="C31" s="143"/>
      <c r="D31" s="143"/>
      <c r="E31" s="143"/>
      <c r="F31" s="143"/>
      <c r="G31" s="143"/>
      <c r="H31" s="143"/>
      <c r="I31" s="143"/>
      <c r="J31" s="46">
        <v>8011.64</v>
      </c>
      <c r="K31" s="47"/>
      <c r="L31" s="47"/>
      <c r="M31" s="47"/>
    </row>
    <row r="32" spans="1:13" s="5" customFormat="1" ht="15">
      <c r="A32" s="144" t="s">
        <v>146</v>
      </c>
      <c r="B32" s="143"/>
      <c r="C32" s="143"/>
      <c r="D32" s="143"/>
      <c r="E32" s="143"/>
      <c r="F32" s="143"/>
      <c r="G32" s="143"/>
      <c r="H32" s="143"/>
      <c r="I32" s="143"/>
      <c r="J32" s="46">
        <v>4930.24</v>
      </c>
      <c r="K32" s="47"/>
      <c r="L32" s="47"/>
      <c r="M32" s="47"/>
    </row>
    <row r="33" spans="1:13" s="5" customFormat="1" ht="12.75">
      <c r="A33" s="144" t="s">
        <v>145</v>
      </c>
      <c r="B33" s="144"/>
      <c r="C33" s="162"/>
      <c r="D33" s="163"/>
      <c r="E33" s="164"/>
      <c r="F33" s="165"/>
      <c r="G33" s="165"/>
      <c r="H33" s="165"/>
      <c r="I33" s="165"/>
      <c r="J33" s="47"/>
      <c r="K33" s="47"/>
      <c r="L33" s="47"/>
      <c r="M33" s="47"/>
    </row>
    <row r="34" spans="1:13" s="5" customFormat="1" ht="15">
      <c r="A34" s="144" t="s">
        <v>6</v>
      </c>
      <c r="B34" s="143"/>
      <c r="C34" s="143"/>
      <c r="D34" s="143"/>
      <c r="E34" s="143"/>
      <c r="F34" s="143"/>
      <c r="G34" s="143"/>
      <c r="H34" s="143"/>
      <c r="I34" s="143"/>
      <c r="J34" s="46">
        <v>4930.24</v>
      </c>
      <c r="K34" s="47"/>
      <c r="L34" s="47"/>
      <c r="M34" s="47"/>
    </row>
    <row r="35" spans="1:13" s="5" customFormat="1" ht="15">
      <c r="A35" s="142" t="s">
        <v>147</v>
      </c>
      <c r="B35" s="143"/>
      <c r="C35" s="143"/>
      <c r="D35" s="143"/>
      <c r="E35" s="143"/>
      <c r="F35" s="143"/>
      <c r="G35" s="143"/>
      <c r="H35" s="143"/>
      <c r="I35" s="143"/>
      <c r="J35" s="47"/>
      <c r="K35" s="47"/>
      <c r="L35" s="47"/>
      <c r="M35" s="47"/>
    </row>
    <row r="36" spans="1:13" s="5" customFormat="1" ht="15">
      <c r="A36" s="144" t="s">
        <v>462</v>
      </c>
      <c r="B36" s="143"/>
      <c r="C36" s="143"/>
      <c r="D36" s="143"/>
      <c r="E36" s="143"/>
      <c r="F36" s="143"/>
      <c r="G36" s="143"/>
      <c r="H36" s="143"/>
      <c r="I36" s="143"/>
      <c r="J36" s="46">
        <v>25267.48</v>
      </c>
      <c r="K36" s="47"/>
      <c r="L36" s="47"/>
      <c r="M36" s="47"/>
    </row>
    <row r="37" spans="1:13" s="5" customFormat="1" ht="15">
      <c r="A37" s="144" t="s">
        <v>158</v>
      </c>
      <c r="B37" s="143"/>
      <c r="C37" s="143"/>
      <c r="D37" s="143"/>
      <c r="E37" s="143"/>
      <c r="F37" s="143"/>
      <c r="G37" s="143"/>
      <c r="H37" s="143"/>
      <c r="I37" s="143"/>
      <c r="J37" s="46">
        <v>25267.48</v>
      </c>
      <c r="K37" s="47"/>
      <c r="L37" s="47"/>
      <c r="M37" s="47"/>
    </row>
    <row r="38" spans="1:13" s="5" customFormat="1" ht="15">
      <c r="A38" s="144" t="s">
        <v>7</v>
      </c>
      <c r="B38" s="143"/>
      <c r="C38" s="143"/>
      <c r="D38" s="143"/>
      <c r="E38" s="143"/>
      <c r="F38" s="143"/>
      <c r="G38" s="143"/>
      <c r="H38" s="143"/>
      <c r="I38" s="143"/>
      <c r="J38" s="46">
        <v>382549.65</v>
      </c>
      <c r="K38" s="47"/>
      <c r="L38" s="47"/>
      <c r="M38" s="47"/>
    </row>
    <row r="39" spans="1:13" s="5" customFormat="1" ht="15">
      <c r="A39" s="144" t="s">
        <v>159</v>
      </c>
      <c r="B39" s="143"/>
      <c r="C39" s="143"/>
      <c r="D39" s="143"/>
      <c r="E39" s="143"/>
      <c r="F39" s="143"/>
      <c r="G39" s="143"/>
      <c r="H39" s="143"/>
      <c r="I39" s="143"/>
      <c r="J39" s="46">
        <v>76509.93</v>
      </c>
      <c r="K39" s="47"/>
      <c r="L39" s="47"/>
      <c r="M39" s="47"/>
    </row>
    <row r="40" spans="1:13" s="5" customFormat="1" ht="15">
      <c r="A40" s="142" t="s">
        <v>160</v>
      </c>
      <c r="B40" s="143"/>
      <c r="C40" s="143"/>
      <c r="D40" s="143"/>
      <c r="E40" s="143"/>
      <c r="F40" s="143"/>
      <c r="G40" s="143"/>
      <c r="H40" s="143"/>
      <c r="I40" s="143"/>
      <c r="J40" s="49">
        <v>459059.58</v>
      </c>
      <c r="K40" s="47"/>
      <c r="L40" s="47"/>
      <c r="M40" s="47"/>
    </row>
    <row r="41" spans="1:13" s="5" customFormat="1" ht="1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s="5" customFormat="1" ht="12.75">
      <c r="A42" s="38"/>
      <c r="B42" s="2"/>
      <c r="C42" s="13"/>
      <c r="D42" s="12"/>
      <c r="E42" s="16"/>
      <c r="F42" s="4"/>
      <c r="G42" s="4"/>
      <c r="H42" s="4"/>
      <c r="I42" s="4"/>
      <c r="J42" s="4"/>
      <c r="K42" s="4"/>
      <c r="L42" s="4"/>
      <c r="M42" s="4"/>
    </row>
    <row r="43" spans="1:13" s="5" customFormat="1" ht="15" customHeight="1">
      <c r="A43" s="153" t="s">
        <v>598</v>
      </c>
      <c r="B43" s="157"/>
      <c r="C43" s="158"/>
      <c r="D43" s="159"/>
      <c r="E43" s="160"/>
      <c r="F43" s="161"/>
      <c r="G43" s="161"/>
      <c r="H43" s="161"/>
      <c r="I43" s="161"/>
      <c r="J43" s="161"/>
      <c r="K43" s="161"/>
      <c r="L43" s="161"/>
      <c r="M43" s="161"/>
    </row>
    <row r="44" spans="1:13" s="5" customFormat="1" ht="12.75" customHeight="1">
      <c r="A44" s="154" t="s">
        <v>161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</row>
    <row r="46" spans="1:13" ht="15">
      <c r="A46" s="153" t="s">
        <v>162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</row>
    <row r="47" spans="1:13" ht="15">
      <c r="A47" s="154" t="s">
        <v>161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</row>
  </sheetData>
  <sheetProtection/>
  <mergeCells count="35">
    <mergeCell ref="A32:I32"/>
    <mergeCell ref="A33:I33"/>
    <mergeCell ref="A34:I34"/>
    <mergeCell ref="A39:I39"/>
    <mergeCell ref="A40:I40"/>
    <mergeCell ref="A35:I35"/>
    <mergeCell ref="A36:I36"/>
    <mergeCell ref="A37:I37"/>
    <mergeCell ref="A38:I38"/>
    <mergeCell ref="K22:M22"/>
    <mergeCell ref="A25:M25"/>
    <mergeCell ref="A28:I28"/>
    <mergeCell ref="A29:I29"/>
    <mergeCell ref="A30:I30"/>
    <mergeCell ref="A31:I31"/>
    <mergeCell ref="A47:M47"/>
    <mergeCell ref="A43:M43"/>
    <mergeCell ref="A44:M44"/>
    <mergeCell ref="E15:F15"/>
    <mergeCell ref="E16:F16"/>
    <mergeCell ref="E17:F17"/>
    <mergeCell ref="A21:A23"/>
    <mergeCell ref="B21:B23"/>
    <mergeCell ref="C21:C23"/>
    <mergeCell ref="D21:D23"/>
    <mergeCell ref="A41:M41"/>
    <mergeCell ref="C5:J5"/>
    <mergeCell ref="C11:J11"/>
    <mergeCell ref="A46:M46"/>
    <mergeCell ref="E21:E23"/>
    <mergeCell ref="F21:I21"/>
    <mergeCell ref="J21:M21"/>
    <mergeCell ref="F22:F23"/>
    <mergeCell ref="G22:I22"/>
    <mergeCell ref="J22:J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39">
      <selection activeCell="D67" sqref="D67:D68"/>
    </sheetView>
  </sheetViews>
  <sheetFormatPr defaultColWidth="9.140625" defaultRowHeight="15" outlineLevelRow="2"/>
  <cols>
    <col min="1" max="1" width="3.140625" style="0" customWidth="1"/>
    <col min="2" max="2" width="13.57421875" style="0" customWidth="1"/>
    <col min="3" max="3" width="37.8515625" style="0" customWidth="1"/>
    <col min="4" max="4" width="7.57421875" style="0" customWidth="1"/>
    <col min="5" max="5" width="7.140625" style="0" customWidth="1"/>
  </cols>
  <sheetData>
    <row r="1" spans="1:13" s="5" customFormat="1" ht="12.75" outlineLevel="2">
      <c r="A1" s="1" t="s">
        <v>240</v>
      </c>
      <c r="B1" s="2"/>
      <c r="C1" s="13"/>
      <c r="D1" s="12"/>
      <c r="E1" s="16"/>
      <c r="F1" s="4"/>
      <c r="G1" s="4"/>
      <c r="H1" s="4"/>
      <c r="I1" s="4"/>
      <c r="J1" s="3" t="s">
        <v>241</v>
      </c>
      <c r="K1" s="4"/>
      <c r="L1" s="4"/>
      <c r="M1" s="4"/>
    </row>
    <row r="2" spans="1:13" s="5" customFormat="1" ht="12.75" outlineLevel="1">
      <c r="A2" s="6"/>
      <c r="B2" s="2"/>
      <c r="C2" s="13"/>
      <c r="D2" s="12"/>
      <c r="E2" s="16"/>
      <c r="F2" s="4"/>
      <c r="G2" s="4"/>
      <c r="H2" s="4"/>
      <c r="I2" s="4"/>
      <c r="J2" s="7"/>
      <c r="K2" s="4"/>
      <c r="L2" s="4"/>
      <c r="M2" s="4"/>
    </row>
    <row r="3" spans="1:13" s="5" customFormat="1" ht="12.75" outlineLevel="1">
      <c r="A3" s="109" t="s">
        <v>57</v>
      </c>
      <c r="B3" s="108"/>
      <c r="C3" s="13"/>
      <c r="D3" s="12"/>
      <c r="E3" s="16"/>
      <c r="F3" s="4"/>
      <c r="G3" s="4"/>
      <c r="H3" s="4"/>
      <c r="I3" s="4"/>
      <c r="J3" s="7" t="s">
        <v>58</v>
      </c>
      <c r="K3" s="4"/>
      <c r="L3" s="4"/>
      <c r="M3" s="4"/>
    </row>
    <row r="4" spans="1:13" s="5" customFormat="1" ht="12.75" customHeight="1" outlineLevel="1">
      <c r="A4" s="2" t="s">
        <v>370</v>
      </c>
      <c r="B4" s="2"/>
      <c r="C4" s="13"/>
      <c r="D4" s="12"/>
      <c r="E4" s="16"/>
      <c r="F4" s="4"/>
      <c r="G4" s="4"/>
      <c r="H4" s="4"/>
      <c r="I4" s="4"/>
      <c r="J4" s="17" t="s">
        <v>371</v>
      </c>
      <c r="K4" s="4"/>
      <c r="L4" s="4"/>
      <c r="M4" s="4"/>
    </row>
    <row r="5" spans="1:13" s="5" customFormat="1" ht="14.25">
      <c r="A5" s="38"/>
      <c r="B5" s="2"/>
      <c r="C5" s="137" t="str">
        <f>Сводная!A7</f>
        <v>г. Екатеринбург, ул. Посадская, 29 п.2</v>
      </c>
      <c r="D5" s="137"/>
      <c r="E5" s="137"/>
      <c r="F5" s="137"/>
      <c r="G5" s="137"/>
      <c r="H5" s="137"/>
      <c r="I5" s="137"/>
      <c r="J5" s="137"/>
      <c r="K5" s="4"/>
      <c r="L5" s="4"/>
      <c r="M5" s="4"/>
    </row>
    <row r="6" spans="1:13" s="5" customFormat="1" ht="14.25">
      <c r="A6" s="38"/>
      <c r="B6" s="2"/>
      <c r="C6" s="17"/>
      <c r="D6" s="15"/>
      <c r="E6" s="27" t="s">
        <v>242</v>
      </c>
      <c r="F6" s="20"/>
      <c r="G6" s="20"/>
      <c r="H6" s="4"/>
      <c r="I6" s="19"/>
      <c r="J6" s="4"/>
      <c r="K6" s="4"/>
      <c r="L6" s="4"/>
      <c r="M6" s="4"/>
    </row>
    <row r="7" spans="1:13" s="5" customFormat="1" ht="14.25">
      <c r="A7" s="38"/>
      <c r="B7" s="2"/>
      <c r="C7" s="17"/>
      <c r="D7" s="15"/>
      <c r="E7" s="27"/>
      <c r="F7" s="20"/>
      <c r="G7" s="20"/>
      <c r="H7" s="4"/>
      <c r="I7" s="19"/>
      <c r="J7" s="4"/>
      <c r="K7" s="4"/>
      <c r="L7" s="4"/>
      <c r="M7" s="4"/>
    </row>
    <row r="8" spans="1:13" s="5" customFormat="1" ht="15.75">
      <c r="A8" s="38"/>
      <c r="B8" s="2"/>
      <c r="C8" s="17"/>
      <c r="D8" s="21" t="s">
        <v>80</v>
      </c>
      <c r="E8" s="16"/>
      <c r="F8" s="4"/>
      <c r="G8" s="114"/>
      <c r="H8" s="4"/>
      <c r="I8" s="4"/>
      <c r="J8" s="4"/>
      <c r="K8" s="4"/>
      <c r="L8" s="4"/>
      <c r="M8" s="4"/>
    </row>
    <row r="9" spans="1:13" s="5" customFormat="1" ht="14.25">
      <c r="A9" s="38"/>
      <c r="B9" s="2"/>
      <c r="C9" s="17"/>
      <c r="D9" s="18" t="s">
        <v>243</v>
      </c>
      <c r="E9" s="16"/>
      <c r="F9" s="4"/>
      <c r="G9" s="4"/>
      <c r="H9" s="4"/>
      <c r="I9" s="22"/>
      <c r="J9" s="4"/>
      <c r="K9" s="4"/>
      <c r="L9" s="4"/>
      <c r="M9" s="4"/>
    </row>
    <row r="10" spans="1:13" s="5" customFormat="1" ht="12.75">
      <c r="A10" s="38"/>
      <c r="B10" s="2"/>
      <c r="C10" s="28"/>
      <c r="D10" s="15"/>
      <c r="E10" s="29"/>
      <c r="F10" s="30"/>
      <c r="G10" s="30"/>
      <c r="H10" s="4"/>
      <c r="I10" s="14"/>
      <c r="J10" s="4"/>
      <c r="K10" s="4"/>
      <c r="L10" s="4"/>
      <c r="M10" s="4"/>
    </row>
    <row r="11" spans="1:13" s="5" customFormat="1" ht="14.25">
      <c r="A11" s="38"/>
      <c r="B11" s="31" t="s">
        <v>244</v>
      </c>
      <c r="C11" s="64" t="str">
        <f>Сводная!C21</f>
        <v>Восстановление лифтовой диспетчерской связи и сигнализации (ЛДСС) пассажирского лифта г/п 400  кг на 10 остановок</v>
      </c>
      <c r="D11" s="51"/>
      <c r="E11" s="65"/>
      <c r="F11" s="66"/>
      <c r="G11" s="66"/>
      <c r="H11" s="67"/>
      <c r="I11" s="68"/>
      <c r="J11" s="68"/>
      <c r="K11" s="68"/>
      <c r="L11" s="68"/>
      <c r="M11" s="20"/>
    </row>
    <row r="12" spans="1:13" s="5" customFormat="1" ht="14.25">
      <c r="A12" s="38"/>
      <c r="B12" s="2"/>
      <c r="C12" s="32"/>
      <c r="D12" s="15"/>
      <c r="E12" s="26" t="s">
        <v>245</v>
      </c>
      <c r="F12" s="4"/>
      <c r="G12" s="20"/>
      <c r="H12" s="18"/>
      <c r="I12" s="20"/>
      <c r="J12" s="20"/>
      <c r="K12" s="4"/>
      <c r="L12" s="4"/>
      <c r="M12" s="4"/>
    </row>
    <row r="13" spans="1:13" s="5" customFormat="1" ht="12.75">
      <c r="A13" s="39"/>
      <c r="B13" s="33"/>
      <c r="C13" s="17"/>
      <c r="D13" s="15"/>
      <c r="E13" s="34"/>
      <c r="F13" s="4"/>
      <c r="G13" s="4"/>
      <c r="H13" s="4"/>
      <c r="I13" s="4"/>
      <c r="J13" s="4"/>
      <c r="K13" s="4"/>
      <c r="L13" s="4"/>
      <c r="M13" s="4"/>
    </row>
    <row r="14" spans="1:14" s="5" customFormat="1" ht="14.25">
      <c r="A14" s="38"/>
      <c r="B14" s="2"/>
      <c r="C14" s="23" t="str">
        <f>Замена!C14</f>
        <v>Основание: проект № ЗЛ-01-2020-ТЗ.303, дефектная ведомость</v>
      </c>
      <c r="D14" s="15"/>
      <c r="E14" s="14"/>
      <c r="F14" s="4"/>
      <c r="G14" s="4"/>
      <c r="H14" s="4"/>
      <c r="I14" s="23"/>
      <c r="J14" s="23"/>
      <c r="K14" s="4"/>
      <c r="L14" s="4"/>
      <c r="M14" s="4"/>
      <c r="N14" s="8"/>
    </row>
    <row r="15" spans="1:13" s="24" customFormat="1" ht="15">
      <c r="A15" s="40"/>
      <c r="B15" s="35"/>
      <c r="C15" s="23" t="s">
        <v>166</v>
      </c>
      <c r="D15" s="8"/>
      <c r="E15" s="148" t="s">
        <v>463</v>
      </c>
      <c r="F15" s="149"/>
      <c r="G15" s="41" t="s">
        <v>394</v>
      </c>
      <c r="H15" s="8"/>
      <c r="I15" s="23"/>
      <c r="J15" s="23"/>
      <c r="K15" s="8"/>
      <c r="L15" s="8"/>
      <c r="M15" s="8"/>
    </row>
    <row r="16" spans="1:13" s="24" customFormat="1" ht="15" outlineLevel="1">
      <c r="A16" s="40"/>
      <c r="B16" s="35"/>
      <c r="C16" s="23" t="s">
        <v>168</v>
      </c>
      <c r="D16" s="8"/>
      <c r="E16" s="148" t="s">
        <v>464</v>
      </c>
      <c r="F16" s="149"/>
      <c r="G16" s="41" t="s">
        <v>394</v>
      </c>
      <c r="H16" s="8"/>
      <c r="I16" s="23"/>
      <c r="J16" s="23"/>
      <c r="K16" s="8"/>
      <c r="L16" s="8"/>
      <c r="M16" s="8"/>
    </row>
    <row r="17" spans="1:13" s="24" customFormat="1" ht="15" outlineLevel="1">
      <c r="A17" s="40"/>
      <c r="B17" s="35"/>
      <c r="C17" s="23" t="s">
        <v>167</v>
      </c>
      <c r="D17" s="8"/>
      <c r="E17" s="148" t="s">
        <v>465</v>
      </c>
      <c r="F17" s="149"/>
      <c r="G17" s="41" t="s">
        <v>394</v>
      </c>
      <c r="H17" s="8"/>
      <c r="I17" s="23"/>
      <c r="J17" s="23"/>
      <c r="K17" s="8"/>
      <c r="L17" s="8"/>
      <c r="M17" s="8"/>
    </row>
    <row r="18" spans="1:13" s="24" customFormat="1" ht="15">
      <c r="A18" s="40"/>
      <c r="B18" s="35"/>
      <c r="C18" s="23" t="s">
        <v>163</v>
      </c>
      <c r="D18" s="18"/>
      <c r="E18" s="148" t="s">
        <v>466</v>
      </c>
      <c r="F18" s="149"/>
      <c r="G18" s="41" t="s">
        <v>394</v>
      </c>
      <c r="H18" s="8"/>
      <c r="I18" s="23"/>
      <c r="J18" s="23"/>
      <c r="K18" s="8"/>
      <c r="L18" s="8"/>
      <c r="M18" s="8"/>
    </row>
    <row r="19" spans="1:13" s="24" customFormat="1" ht="15" outlineLevel="1">
      <c r="A19" s="40"/>
      <c r="B19" s="35"/>
      <c r="C19" s="23" t="s">
        <v>164</v>
      </c>
      <c r="D19" s="18"/>
      <c r="E19" s="148" t="s">
        <v>467</v>
      </c>
      <c r="F19" s="149"/>
      <c r="G19" s="41" t="s">
        <v>165</v>
      </c>
      <c r="H19" s="8"/>
      <c r="I19" s="23"/>
      <c r="J19" s="23"/>
      <c r="K19" s="8"/>
      <c r="L19" s="8"/>
      <c r="M19" s="8"/>
    </row>
    <row r="20" spans="1:13" s="5" customFormat="1" ht="14.25">
      <c r="A20" s="38"/>
      <c r="B20" s="2"/>
      <c r="C20" s="36" t="s">
        <v>372</v>
      </c>
      <c r="D20" s="15"/>
      <c r="E20" s="14"/>
      <c r="F20" s="4"/>
      <c r="G20" s="4"/>
      <c r="H20" s="4"/>
      <c r="I20" s="4"/>
      <c r="J20" s="4"/>
      <c r="K20" s="4"/>
      <c r="L20" s="4"/>
      <c r="M20" s="4"/>
    </row>
    <row r="21" spans="1:13" s="5" customFormat="1" ht="12.75">
      <c r="A21" s="38"/>
      <c r="B21" s="2"/>
      <c r="C21" s="17"/>
      <c r="D21" s="15"/>
      <c r="E21" s="14"/>
      <c r="F21" s="4"/>
      <c r="G21" s="4"/>
      <c r="H21" s="4"/>
      <c r="I21" s="4"/>
      <c r="J21" s="4"/>
      <c r="K21" s="4"/>
      <c r="L21" s="4"/>
      <c r="M21" s="4"/>
    </row>
    <row r="22" spans="1:13" s="5" customFormat="1" ht="12.75" customHeight="1">
      <c r="A22" s="150" t="s">
        <v>246</v>
      </c>
      <c r="B22" s="150" t="s">
        <v>256</v>
      </c>
      <c r="C22" s="146" t="s">
        <v>247</v>
      </c>
      <c r="D22" s="146" t="s">
        <v>248</v>
      </c>
      <c r="E22" s="146" t="s">
        <v>249</v>
      </c>
      <c r="F22" s="146" t="s">
        <v>250</v>
      </c>
      <c r="G22" s="147"/>
      <c r="H22" s="147"/>
      <c r="I22" s="147"/>
      <c r="J22" s="146" t="s">
        <v>251</v>
      </c>
      <c r="K22" s="147"/>
      <c r="L22" s="147"/>
      <c r="M22" s="147"/>
    </row>
    <row r="23" spans="1:13" s="5" customFormat="1" ht="13.5" customHeight="1">
      <c r="A23" s="151"/>
      <c r="B23" s="151"/>
      <c r="C23" s="152"/>
      <c r="D23" s="146"/>
      <c r="E23" s="146"/>
      <c r="F23" s="146" t="s">
        <v>252</v>
      </c>
      <c r="G23" s="146" t="s">
        <v>253</v>
      </c>
      <c r="H23" s="147"/>
      <c r="I23" s="147"/>
      <c r="J23" s="146" t="s">
        <v>252</v>
      </c>
      <c r="K23" s="146" t="s">
        <v>253</v>
      </c>
      <c r="L23" s="147"/>
      <c r="M23" s="147"/>
    </row>
    <row r="24" spans="1:13" s="5" customFormat="1" ht="12.75">
      <c r="A24" s="151"/>
      <c r="B24" s="151"/>
      <c r="C24" s="152"/>
      <c r="D24" s="146"/>
      <c r="E24" s="146"/>
      <c r="F24" s="147"/>
      <c r="G24" s="9" t="s">
        <v>254</v>
      </c>
      <c r="H24" s="9" t="s">
        <v>257</v>
      </c>
      <c r="I24" s="9" t="s">
        <v>255</v>
      </c>
      <c r="J24" s="147"/>
      <c r="K24" s="9" t="s">
        <v>254</v>
      </c>
      <c r="L24" s="9" t="s">
        <v>257</v>
      </c>
      <c r="M24" s="9" t="s">
        <v>255</v>
      </c>
    </row>
    <row r="25" spans="1:13" s="5" customFormat="1" ht="12.75">
      <c r="A25" s="37">
        <v>1</v>
      </c>
      <c r="B25" s="11">
        <v>2</v>
      </c>
      <c r="C25" s="9">
        <v>3</v>
      </c>
      <c r="D25" s="9">
        <v>4</v>
      </c>
      <c r="E25" s="25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</row>
    <row r="26" spans="1:13" s="5" customFormat="1" ht="18.75" customHeight="1">
      <c r="A26" s="145" t="s">
        <v>468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s="5" customFormat="1" ht="135" customHeight="1">
      <c r="A27" s="42" t="s">
        <v>259</v>
      </c>
      <c r="B27" s="43" t="s">
        <v>469</v>
      </c>
      <c r="C27" s="44" t="s">
        <v>593</v>
      </c>
      <c r="D27" s="25" t="s">
        <v>262</v>
      </c>
      <c r="E27" s="45">
        <v>1</v>
      </c>
      <c r="F27" s="46">
        <v>2.18</v>
      </c>
      <c r="G27" s="46">
        <v>2.18</v>
      </c>
      <c r="H27" s="47"/>
      <c r="I27" s="47"/>
      <c r="J27" s="47">
        <v>2.18</v>
      </c>
      <c r="K27" s="47">
        <v>2.18</v>
      </c>
      <c r="L27" s="47"/>
      <c r="M27" s="47"/>
    </row>
    <row r="28" spans="1:13" s="5" customFormat="1" ht="93" customHeight="1">
      <c r="A28" s="42" t="s">
        <v>261</v>
      </c>
      <c r="B28" s="43" t="s">
        <v>469</v>
      </c>
      <c r="C28" s="44" t="s">
        <v>594</v>
      </c>
      <c r="D28" s="25" t="s">
        <v>262</v>
      </c>
      <c r="E28" s="45">
        <v>1</v>
      </c>
      <c r="F28" s="46">
        <v>8.41</v>
      </c>
      <c r="G28" s="46">
        <v>7.26</v>
      </c>
      <c r="H28" s="47"/>
      <c r="I28" s="47"/>
      <c r="J28" s="47">
        <v>8.41</v>
      </c>
      <c r="K28" s="47">
        <v>7.26</v>
      </c>
      <c r="L28" s="47"/>
      <c r="M28" s="47"/>
    </row>
    <row r="29" spans="1:13" s="5" customFormat="1" ht="131.25" customHeight="1">
      <c r="A29" s="42" t="s">
        <v>263</v>
      </c>
      <c r="B29" s="43" t="s">
        <v>470</v>
      </c>
      <c r="C29" s="44" t="s">
        <v>595</v>
      </c>
      <c r="D29" s="25" t="s">
        <v>471</v>
      </c>
      <c r="E29" s="45">
        <v>1</v>
      </c>
      <c r="F29" s="46">
        <v>46.66</v>
      </c>
      <c r="G29" s="46">
        <v>46.49</v>
      </c>
      <c r="H29" s="46">
        <v>0.17</v>
      </c>
      <c r="I29" s="47"/>
      <c r="J29" s="47">
        <v>46.66</v>
      </c>
      <c r="K29" s="47">
        <v>46.49</v>
      </c>
      <c r="L29" s="47">
        <v>0.17</v>
      </c>
      <c r="M29" s="47"/>
    </row>
    <row r="30" spans="1:13" s="5" customFormat="1" ht="95.25" customHeight="1">
      <c r="A30" s="42" t="s">
        <v>267</v>
      </c>
      <c r="B30" s="43" t="s">
        <v>470</v>
      </c>
      <c r="C30" s="44" t="s">
        <v>596</v>
      </c>
      <c r="D30" s="25" t="s">
        <v>471</v>
      </c>
      <c r="E30" s="45">
        <v>1</v>
      </c>
      <c r="F30" s="46">
        <v>160.17</v>
      </c>
      <c r="G30" s="46">
        <v>154.95</v>
      </c>
      <c r="H30" s="46">
        <v>0.57</v>
      </c>
      <c r="I30" s="47"/>
      <c r="J30" s="47">
        <v>160.17</v>
      </c>
      <c r="K30" s="47">
        <v>154.95</v>
      </c>
      <c r="L30" s="47">
        <v>0.57</v>
      </c>
      <c r="M30" s="47"/>
    </row>
    <row r="31" spans="1:13" s="5" customFormat="1" ht="124.5" customHeight="1">
      <c r="A31" s="42" t="s">
        <v>271</v>
      </c>
      <c r="B31" s="43" t="s">
        <v>472</v>
      </c>
      <c r="C31" s="44" t="s">
        <v>597</v>
      </c>
      <c r="D31" s="25" t="s">
        <v>262</v>
      </c>
      <c r="E31" s="45">
        <v>1</v>
      </c>
      <c r="F31" s="46">
        <v>7.67</v>
      </c>
      <c r="G31" s="46">
        <v>7.67</v>
      </c>
      <c r="H31" s="47"/>
      <c r="I31" s="47"/>
      <c r="J31" s="47">
        <v>7.67</v>
      </c>
      <c r="K31" s="47">
        <v>7.67</v>
      </c>
      <c r="L31" s="47"/>
      <c r="M31" s="47"/>
    </row>
    <row r="32" spans="1:13" s="5" customFormat="1" ht="93" customHeight="1">
      <c r="A32" s="42" t="s">
        <v>275</v>
      </c>
      <c r="B32" s="43" t="s">
        <v>472</v>
      </c>
      <c r="C32" s="44" t="s">
        <v>0</v>
      </c>
      <c r="D32" s="25" t="s">
        <v>262</v>
      </c>
      <c r="E32" s="45">
        <v>1</v>
      </c>
      <c r="F32" s="46">
        <v>25.56</v>
      </c>
      <c r="G32" s="46">
        <v>25.56</v>
      </c>
      <c r="H32" s="47"/>
      <c r="I32" s="47"/>
      <c r="J32" s="47">
        <v>25.56</v>
      </c>
      <c r="K32" s="47">
        <v>25.56</v>
      </c>
      <c r="L32" s="47"/>
      <c r="M32" s="47"/>
    </row>
    <row r="33" spans="1:13" s="5" customFormat="1" ht="98.25" customHeight="1">
      <c r="A33" s="42" t="s">
        <v>279</v>
      </c>
      <c r="B33" s="43" t="s">
        <v>473</v>
      </c>
      <c r="C33" s="44" t="s">
        <v>1</v>
      </c>
      <c r="D33" s="25" t="s">
        <v>262</v>
      </c>
      <c r="E33" s="45">
        <v>1</v>
      </c>
      <c r="F33" s="46">
        <v>13.47</v>
      </c>
      <c r="G33" s="46">
        <v>11.38</v>
      </c>
      <c r="H33" s="47"/>
      <c r="I33" s="47"/>
      <c r="J33" s="47">
        <v>13.47</v>
      </c>
      <c r="K33" s="47">
        <v>11.38</v>
      </c>
      <c r="L33" s="47"/>
      <c r="M33" s="47"/>
    </row>
    <row r="34" spans="1:13" s="5" customFormat="1" ht="98.25" customHeight="1">
      <c r="A34" s="42" t="s">
        <v>283</v>
      </c>
      <c r="B34" s="43" t="s">
        <v>474</v>
      </c>
      <c r="C34" s="44" t="s">
        <v>2</v>
      </c>
      <c r="D34" s="25" t="s">
        <v>475</v>
      </c>
      <c r="E34" s="45">
        <v>0.05</v>
      </c>
      <c r="F34" s="46">
        <v>930.23</v>
      </c>
      <c r="G34" s="46">
        <v>242.6</v>
      </c>
      <c r="H34" s="46">
        <v>62.27</v>
      </c>
      <c r="I34" s="46">
        <v>11.48</v>
      </c>
      <c r="J34" s="47">
        <v>46.51</v>
      </c>
      <c r="K34" s="47">
        <v>12.13</v>
      </c>
      <c r="L34" s="47">
        <v>3.11</v>
      </c>
      <c r="M34" s="47">
        <v>0.57</v>
      </c>
    </row>
    <row r="35" spans="1:13" s="5" customFormat="1" ht="110.25" customHeight="1">
      <c r="A35" s="42" t="s">
        <v>285</v>
      </c>
      <c r="B35" s="43" t="s">
        <v>476</v>
      </c>
      <c r="C35" s="44" t="s">
        <v>13</v>
      </c>
      <c r="D35" s="25" t="s">
        <v>187</v>
      </c>
      <c r="E35" s="45">
        <v>0.005</v>
      </c>
      <c r="F35" s="46">
        <v>780</v>
      </c>
      <c r="G35" s="47"/>
      <c r="H35" s="47"/>
      <c r="I35" s="47"/>
      <c r="J35" s="47">
        <v>3.9</v>
      </c>
      <c r="K35" s="47"/>
      <c r="L35" s="47"/>
      <c r="M35" s="47"/>
    </row>
    <row r="36" spans="1:13" s="5" customFormat="1" ht="18.75" customHeight="1">
      <c r="A36" s="145" t="s">
        <v>477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s="5" customFormat="1" ht="72" customHeight="1">
      <c r="A37" s="48" t="s">
        <v>478</v>
      </c>
      <c r="B37" s="43" t="s">
        <v>236</v>
      </c>
      <c r="C37" s="44" t="s">
        <v>592</v>
      </c>
      <c r="D37" s="25" t="s">
        <v>193</v>
      </c>
      <c r="E37" s="45">
        <v>1</v>
      </c>
      <c r="F37" s="46" t="s">
        <v>479</v>
      </c>
      <c r="G37" s="47"/>
      <c r="H37" s="47"/>
      <c r="I37" s="47"/>
      <c r="J37" s="47">
        <v>1885.92</v>
      </c>
      <c r="K37" s="47"/>
      <c r="L37" s="47"/>
      <c r="M37" s="47"/>
    </row>
    <row r="38" spans="1:13" s="5" customFormat="1" ht="60" customHeight="1">
      <c r="A38" s="48" t="s">
        <v>480</v>
      </c>
      <c r="B38" s="43" t="s">
        <v>236</v>
      </c>
      <c r="C38" s="44" t="s">
        <v>590</v>
      </c>
      <c r="D38" s="25" t="s">
        <v>193</v>
      </c>
      <c r="E38" s="45">
        <v>1</v>
      </c>
      <c r="F38" s="46" t="s">
        <v>481</v>
      </c>
      <c r="G38" s="47"/>
      <c r="H38" s="47"/>
      <c r="I38" s="47"/>
      <c r="J38" s="47">
        <v>196.24</v>
      </c>
      <c r="K38" s="47"/>
      <c r="L38" s="47"/>
      <c r="M38" s="47"/>
    </row>
    <row r="39" spans="1:13" s="5" customFormat="1" ht="60" customHeight="1">
      <c r="A39" s="48" t="s">
        <v>482</v>
      </c>
      <c r="B39" s="43" t="s">
        <v>236</v>
      </c>
      <c r="C39" s="44" t="s">
        <v>591</v>
      </c>
      <c r="D39" s="25" t="s">
        <v>193</v>
      </c>
      <c r="E39" s="45">
        <v>1</v>
      </c>
      <c r="F39" s="46" t="s">
        <v>483</v>
      </c>
      <c r="G39" s="47"/>
      <c r="H39" s="47"/>
      <c r="I39" s="47"/>
      <c r="J39" s="47">
        <v>127.43</v>
      </c>
      <c r="K39" s="47"/>
      <c r="L39" s="47"/>
      <c r="M39" s="47"/>
    </row>
    <row r="40" spans="1:13" s="5" customFormat="1" ht="15">
      <c r="A40" s="144" t="s">
        <v>143</v>
      </c>
      <c r="B40" s="143"/>
      <c r="C40" s="143"/>
      <c r="D40" s="143"/>
      <c r="E40" s="143"/>
      <c r="F40" s="143"/>
      <c r="G40" s="143"/>
      <c r="H40" s="143"/>
      <c r="I40" s="143"/>
      <c r="J40" s="46">
        <v>2524.12</v>
      </c>
      <c r="K40" s="46">
        <v>267.62</v>
      </c>
      <c r="L40" s="46">
        <v>3.85</v>
      </c>
      <c r="M40" s="46">
        <v>0.57</v>
      </c>
    </row>
    <row r="41" spans="1:13" s="5" customFormat="1" ht="15">
      <c r="A41" s="144" t="s">
        <v>144</v>
      </c>
      <c r="B41" s="143"/>
      <c r="C41" s="143"/>
      <c r="D41" s="143"/>
      <c r="E41" s="143"/>
      <c r="F41" s="143"/>
      <c r="G41" s="143"/>
      <c r="H41" s="143"/>
      <c r="I41" s="143"/>
      <c r="J41" s="46">
        <v>218.54</v>
      </c>
      <c r="K41" s="47"/>
      <c r="L41" s="47"/>
      <c r="M41" s="47"/>
    </row>
    <row r="42" spans="1:13" s="5" customFormat="1" ht="15">
      <c r="A42" s="144" t="s">
        <v>145</v>
      </c>
      <c r="B42" s="143"/>
      <c r="C42" s="143"/>
      <c r="D42" s="143"/>
      <c r="E42" s="143"/>
      <c r="F42" s="143"/>
      <c r="G42" s="143"/>
      <c r="H42" s="143"/>
      <c r="I42" s="143"/>
      <c r="J42" s="47"/>
      <c r="K42" s="47"/>
      <c r="L42" s="47"/>
      <c r="M42" s="47"/>
    </row>
    <row r="43" spans="1:13" s="5" customFormat="1" ht="15">
      <c r="A43" s="144" t="s">
        <v>484</v>
      </c>
      <c r="B43" s="143"/>
      <c r="C43" s="143"/>
      <c r="D43" s="143"/>
      <c r="E43" s="143"/>
      <c r="F43" s="143"/>
      <c r="G43" s="143"/>
      <c r="H43" s="143"/>
      <c r="I43" s="143"/>
      <c r="J43" s="46">
        <v>187.97</v>
      </c>
      <c r="K43" s="47"/>
      <c r="L43" s="47"/>
      <c r="M43" s="47"/>
    </row>
    <row r="44" spans="1:13" s="5" customFormat="1" ht="15">
      <c r="A44" s="144" t="s">
        <v>485</v>
      </c>
      <c r="B44" s="143"/>
      <c r="C44" s="143"/>
      <c r="D44" s="143"/>
      <c r="E44" s="143"/>
      <c r="F44" s="143"/>
      <c r="G44" s="143"/>
      <c r="H44" s="143"/>
      <c r="I44" s="143"/>
      <c r="J44" s="46">
        <v>30.57</v>
      </c>
      <c r="K44" s="47"/>
      <c r="L44" s="47"/>
      <c r="M44" s="47"/>
    </row>
    <row r="45" spans="1:13" s="5" customFormat="1" ht="15">
      <c r="A45" s="144" t="s">
        <v>146</v>
      </c>
      <c r="B45" s="143"/>
      <c r="C45" s="143"/>
      <c r="D45" s="143"/>
      <c r="E45" s="143"/>
      <c r="F45" s="143"/>
      <c r="G45" s="143"/>
      <c r="H45" s="143"/>
      <c r="I45" s="143"/>
      <c r="J45" s="46">
        <v>162.58</v>
      </c>
      <c r="K45" s="47"/>
      <c r="L45" s="47"/>
      <c r="M45" s="47"/>
    </row>
    <row r="46" spans="1:13" s="5" customFormat="1" ht="15">
      <c r="A46" s="144" t="s">
        <v>145</v>
      </c>
      <c r="B46" s="143"/>
      <c r="C46" s="143"/>
      <c r="D46" s="143"/>
      <c r="E46" s="143"/>
      <c r="F46" s="143"/>
      <c r="G46" s="143"/>
      <c r="H46" s="143"/>
      <c r="I46" s="143"/>
      <c r="J46" s="47"/>
      <c r="K46" s="47"/>
      <c r="L46" s="47"/>
      <c r="M46" s="47"/>
    </row>
    <row r="47" spans="1:13" s="5" customFormat="1" ht="15">
      <c r="A47" s="144" t="s">
        <v>486</v>
      </c>
      <c r="B47" s="143"/>
      <c r="C47" s="143"/>
      <c r="D47" s="143"/>
      <c r="E47" s="143"/>
      <c r="F47" s="143"/>
      <c r="G47" s="143"/>
      <c r="H47" s="143"/>
      <c r="I47" s="143"/>
      <c r="J47" s="46">
        <v>140.98</v>
      </c>
      <c r="K47" s="47"/>
      <c r="L47" s="47"/>
      <c r="M47" s="47"/>
    </row>
    <row r="48" spans="1:13" s="5" customFormat="1" ht="15">
      <c r="A48" s="144" t="s">
        <v>487</v>
      </c>
      <c r="B48" s="143"/>
      <c r="C48" s="143"/>
      <c r="D48" s="143"/>
      <c r="E48" s="143"/>
      <c r="F48" s="143"/>
      <c r="G48" s="143"/>
      <c r="H48" s="143"/>
      <c r="I48" s="143"/>
      <c r="J48" s="46">
        <v>21.6</v>
      </c>
      <c r="K48" s="47"/>
      <c r="L48" s="47"/>
      <c r="M48" s="47"/>
    </row>
    <row r="49" spans="1:13" s="5" customFormat="1" ht="15">
      <c r="A49" s="142" t="s">
        <v>147</v>
      </c>
      <c r="B49" s="143"/>
      <c r="C49" s="143"/>
      <c r="D49" s="143"/>
      <c r="E49" s="143"/>
      <c r="F49" s="143"/>
      <c r="G49" s="143"/>
      <c r="H49" s="143"/>
      <c r="I49" s="143"/>
      <c r="J49" s="47"/>
      <c r="K49" s="47"/>
      <c r="L49" s="47"/>
      <c r="M49" s="47"/>
    </row>
    <row r="50" spans="1:13" s="5" customFormat="1" ht="15">
      <c r="A50" s="144" t="s">
        <v>488</v>
      </c>
      <c r="B50" s="143"/>
      <c r="C50" s="143"/>
      <c r="D50" s="143"/>
      <c r="E50" s="143"/>
      <c r="F50" s="143"/>
      <c r="G50" s="143"/>
      <c r="H50" s="143"/>
      <c r="I50" s="143"/>
      <c r="J50" s="46">
        <v>5231.29</v>
      </c>
      <c r="K50" s="47"/>
      <c r="L50" s="47"/>
      <c r="M50" s="47"/>
    </row>
    <row r="51" spans="1:13" s="5" customFormat="1" ht="15">
      <c r="A51" s="144" t="s">
        <v>155</v>
      </c>
      <c r="B51" s="143"/>
      <c r="C51" s="143"/>
      <c r="D51" s="143"/>
      <c r="E51" s="143"/>
      <c r="F51" s="143"/>
      <c r="G51" s="143"/>
      <c r="H51" s="143"/>
      <c r="I51" s="143"/>
      <c r="J51" s="47"/>
      <c r="K51" s="47"/>
      <c r="L51" s="47"/>
      <c r="M51" s="47"/>
    </row>
    <row r="52" spans="1:13" s="5" customFormat="1" ht="15">
      <c r="A52" s="144" t="s">
        <v>489</v>
      </c>
      <c r="B52" s="143"/>
      <c r="C52" s="143"/>
      <c r="D52" s="143"/>
      <c r="E52" s="143"/>
      <c r="F52" s="143"/>
      <c r="G52" s="143"/>
      <c r="H52" s="143"/>
      <c r="I52" s="143"/>
      <c r="J52" s="46">
        <v>2209.59</v>
      </c>
      <c r="K52" s="47"/>
      <c r="L52" s="47"/>
      <c r="M52" s="47"/>
    </row>
    <row r="53" spans="1:13" s="5" customFormat="1" ht="15">
      <c r="A53" s="144" t="s">
        <v>153</v>
      </c>
      <c r="B53" s="143"/>
      <c r="C53" s="143"/>
      <c r="D53" s="143"/>
      <c r="E53" s="143"/>
      <c r="F53" s="143"/>
      <c r="G53" s="143"/>
      <c r="H53" s="143"/>
      <c r="I53" s="143"/>
      <c r="J53" s="46">
        <v>2209.59</v>
      </c>
      <c r="K53" s="47"/>
      <c r="L53" s="47"/>
      <c r="M53" s="47"/>
    </row>
    <row r="54" spans="1:13" s="5" customFormat="1" ht="15">
      <c r="A54" s="144" t="s">
        <v>14</v>
      </c>
      <c r="B54" s="143"/>
      <c r="C54" s="143"/>
      <c r="D54" s="143"/>
      <c r="E54" s="143"/>
      <c r="F54" s="143"/>
      <c r="G54" s="143"/>
      <c r="H54" s="143"/>
      <c r="I54" s="143"/>
      <c r="J54" s="46">
        <v>9103.51</v>
      </c>
      <c r="K54" s="47"/>
      <c r="L54" s="47"/>
      <c r="M54" s="47"/>
    </row>
    <row r="55" spans="1:13" s="5" customFormat="1" ht="15">
      <c r="A55" s="144" t="s">
        <v>158</v>
      </c>
      <c r="B55" s="143"/>
      <c r="C55" s="143"/>
      <c r="D55" s="143"/>
      <c r="E55" s="143"/>
      <c r="F55" s="143"/>
      <c r="G55" s="143"/>
      <c r="H55" s="143"/>
      <c r="I55" s="143"/>
      <c r="J55" s="46">
        <v>14334.8</v>
      </c>
      <c r="K55" s="47"/>
      <c r="L55" s="47"/>
      <c r="M55" s="47"/>
    </row>
    <row r="56" spans="1:13" s="5" customFormat="1" ht="15">
      <c r="A56" s="144" t="s">
        <v>159</v>
      </c>
      <c r="B56" s="143"/>
      <c r="C56" s="143"/>
      <c r="D56" s="143"/>
      <c r="E56" s="143"/>
      <c r="F56" s="143"/>
      <c r="G56" s="143"/>
      <c r="H56" s="143"/>
      <c r="I56" s="143"/>
      <c r="J56" s="46">
        <v>2866.96</v>
      </c>
      <c r="K56" s="47"/>
      <c r="L56" s="47"/>
      <c r="M56" s="47"/>
    </row>
    <row r="57" spans="1:13" s="5" customFormat="1" ht="15">
      <c r="A57" s="142" t="s">
        <v>160</v>
      </c>
      <c r="B57" s="143"/>
      <c r="C57" s="143"/>
      <c r="D57" s="143"/>
      <c r="E57" s="143"/>
      <c r="F57" s="143"/>
      <c r="G57" s="143"/>
      <c r="H57" s="143"/>
      <c r="I57" s="143"/>
      <c r="J57" s="49">
        <v>17201.76</v>
      </c>
      <c r="K57" s="47"/>
      <c r="L57" s="47"/>
      <c r="M57" s="47"/>
    </row>
    <row r="58" spans="1:13" s="5" customFormat="1" ht="12.75">
      <c r="A58" s="38"/>
      <c r="B58" s="2"/>
      <c r="C58" s="13"/>
      <c r="D58" s="12"/>
      <c r="E58" s="16"/>
      <c r="F58" s="4"/>
      <c r="G58" s="4"/>
      <c r="H58" s="4"/>
      <c r="I58" s="4"/>
      <c r="J58" s="4"/>
      <c r="K58" s="4"/>
      <c r="L58" s="4"/>
      <c r="M58" s="4"/>
    </row>
    <row r="59" spans="1:13" s="5" customFormat="1" ht="15">
      <c r="A59" s="153" t="s">
        <v>598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</row>
    <row r="60" spans="1:13" s="5" customFormat="1" ht="15">
      <c r="A60" s="154" t="s">
        <v>161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</row>
    <row r="61" spans="1:13" s="5" customFormat="1" ht="12.75">
      <c r="A61" s="38"/>
      <c r="B61" s="2"/>
      <c r="C61" s="13"/>
      <c r="D61" s="12"/>
      <c r="E61" s="16"/>
      <c r="F61" s="4"/>
      <c r="G61" s="4"/>
      <c r="H61" s="4"/>
      <c r="I61" s="4"/>
      <c r="J61" s="4"/>
      <c r="K61" s="4"/>
      <c r="L61" s="4"/>
      <c r="M61" s="4"/>
    </row>
    <row r="62" spans="1:13" s="5" customFormat="1" ht="15">
      <c r="A62" s="153" t="s">
        <v>162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</row>
    <row r="63" spans="1:13" s="5" customFormat="1" ht="15">
      <c r="A63" s="154" t="s">
        <v>161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</row>
    <row r="64" spans="1:13" s="5" customFormat="1" ht="12.75">
      <c r="A64" s="38"/>
      <c r="B64" s="2"/>
      <c r="C64" s="13"/>
      <c r="D64" s="12"/>
      <c r="E64" s="16"/>
      <c r="F64" s="4"/>
      <c r="G64" s="4"/>
      <c r="H64" s="4"/>
      <c r="I64" s="4"/>
      <c r="J64" s="4"/>
      <c r="K64" s="4"/>
      <c r="L64" s="4"/>
      <c r="M64" s="4"/>
    </row>
  </sheetData>
  <sheetProtection/>
  <mergeCells count="41">
    <mergeCell ref="A62:M62"/>
    <mergeCell ref="A47:I47"/>
    <mergeCell ref="A48:I48"/>
    <mergeCell ref="A49:I49"/>
    <mergeCell ref="A50:I50"/>
    <mergeCell ref="A63:M63"/>
    <mergeCell ref="A51:I51"/>
    <mergeCell ref="A52:I52"/>
    <mergeCell ref="A53:I53"/>
    <mergeCell ref="A54:I54"/>
    <mergeCell ref="A55:I55"/>
    <mergeCell ref="A56:I56"/>
    <mergeCell ref="A57:I57"/>
    <mergeCell ref="A59:M59"/>
    <mergeCell ref="A60:M60"/>
    <mergeCell ref="A43:I43"/>
    <mergeCell ref="A44:I44"/>
    <mergeCell ref="A45:I45"/>
    <mergeCell ref="A46:I46"/>
    <mergeCell ref="A36:M36"/>
    <mergeCell ref="A40:I40"/>
    <mergeCell ref="A41:I41"/>
    <mergeCell ref="A42:I42"/>
    <mergeCell ref="K23:M23"/>
    <mergeCell ref="A26:M26"/>
    <mergeCell ref="A22:A24"/>
    <mergeCell ref="B22:B24"/>
    <mergeCell ref="C22:C24"/>
    <mergeCell ref="D22:D24"/>
    <mergeCell ref="E22:E24"/>
    <mergeCell ref="F22:I22"/>
    <mergeCell ref="J22:M22"/>
    <mergeCell ref="F23:F24"/>
    <mergeCell ref="G23:I23"/>
    <mergeCell ref="J23:J24"/>
    <mergeCell ref="C5:J5"/>
    <mergeCell ref="E15:F15"/>
    <mergeCell ref="E16:F16"/>
    <mergeCell ref="E17:F17"/>
    <mergeCell ref="E18:F18"/>
    <mergeCell ref="E19:F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29">
      <selection activeCell="H61" sqref="H61"/>
    </sheetView>
  </sheetViews>
  <sheetFormatPr defaultColWidth="9.140625" defaultRowHeight="15" outlineLevelRow="2"/>
  <cols>
    <col min="1" max="1" width="4.140625" style="0" customWidth="1"/>
    <col min="2" max="2" width="14.57421875" style="0" customWidth="1"/>
    <col min="3" max="3" width="34.7109375" style="0" customWidth="1"/>
    <col min="4" max="4" width="9.28125" style="0" customWidth="1"/>
    <col min="5" max="5" width="6.421875" style="0" customWidth="1"/>
  </cols>
  <sheetData>
    <row r="1" spans="1:14" s="5" customFormat="1" ht="15" outlineLevel="2">
      <c r="A1" s="1" t="s">
        <v>240</v>
      </c>
      <c r="B1"/>
      <c r="C1"/>
      <c r="D1"/>
      <c r="E1"/>
      <c r="F1"/>
      <c r="G1"/>
      <c r="H1"/>
      <c r="I1"/>
      <c r="J1" s="3" t="s">
        <v>241</v>
      </c>
      <c r="K1"/>
      <c r="L1"/>
      <c r="M1"/>
      <c r="N1"/>
    </row>
    <row r="2" spans="1:14" s="5" customFormat="1" ht="15">
      <c r="A2"/>
      <c r="B2"/>
      <c r="C2" s="28"/>
      <c r="D2" s="15"/>
      <c r="E2" s="29"/>
      <c r="F2" s="30"/>
      <c r="G2" s="30"/>
      <c r="H2"/>
      <c r="I2" s="14"/>
      <c r="J2"/>
      <c r="K2"/>
      <c r="L2"/>
      <c r="M2"/>
      <c r="N2"/>
    </row>
    <row r="3" spans="1:14" s="5" customFormat="1" ht="15" outlineLevel="1">
      <c r="A3" s="6" t="s">
        <v>57</v>
      </c>
      <c r="B3"/>
      <c r="C3"/>
      <c r="D3"/>
      <c r="E3"/>
      <c r="F3"/>
      <c r="G3"/>
      <c r="H3"/>
      <c r="I3"/>
      <c r="J3" s="7" t="s">
        <v>69</v>
      </c>
      <c r="K3"/>
      <c r="L3"/>
      <c r="M3"/>
      <c r="N3"/>
    </row>
    <row r="4" spans="1:14" s="5" customFormat="1" ht="15">
      <c r="A4" s="2" t="s">
        <v>370</v>
      </c>
      <c r="B4"/>
      <c r="C4"/>
      <c r="D4"/>
      <c r="E4"/>
      <c r="F4"/>
      <c r="G4"/>
      <c r="H4"/>
      <c r="I4"/>
      <c r="J4" s="17" t="s">
        <v>371</v>
      </c>
      <c r="K4"/>
      <c r="L4"/>
      <c r="M4"/>
      <c r="N4"/>
    </row>
    <row r="5" spans="1:14" s="5" customFormat="1" ht="15">
      <c r="A5"/>
      <c r="B5"/>
      <c r="C5" s="137" t="str">
        <f>Сводная!A7</f>
        <v>г. Екатеринбург, ул. Посадская, 29 п.2</v>
      </c>
      <c r="D5" s="137"/>
      <c r="E5" s="137"/>
      <c r="F5" s="137"/>
      <c r="G5" s="137"/>
      <c r="H5" s="137"/>
      <c r="I5" s="137"/>
      <c r="J5" s="137"/>
      <c r="K5" s="137"/>
      <c r="L5" s="137"/>
      <c r="M5"/>
      <c r="N5"/>
    </row>
    <row r="6" spans="1:14" s="5" customFormat="1" ht="15">
      <c r="A6"/>
      <c r="B6"/>
      <c r="C6" s="17"/>
      <c r="D6" s="166" t="s">
        <v>242</v>
      </c>
      <c r="E6" s="166"/>
      <c r="F6" s="166"/>
      <c r="G6" s="166"/>
      <c r="H6" s="166"/>
      <c r="I6" s="19"/>
      <c r="J6"/>
      <c r="K6"/>
      <c r="L6"/>
      <c r="M6"/>
      <c r="N6"/>
    </row>
    <row r="7" spans="1:14" s="5" customFormat="1" ht="15">
      <c r="A7"/>
      <c r="B7"/>
      <c r="C7" s="17"/>
      <c r="D7" s="15"/>
      <c r="E7" s="27"/>
      <c r="F7" s="20"/>
      <c r="G7" s="20"/>
      <c r="H7"/>
      <c r="I7" s="19"/>
      <c r="J7"/>
      <c r="K7"/>
      <c r="L7"/>
      <c r="M7"/>
      <c r="N7"/>
    </row>
    <row r="8" spans="1:14" s="5" customFormat="1" ht="15" customHeight="1">
      <c r="A8"/>
      <c r="B8"/>
      <c r="C8" s="167" t="s">
        <v>490</v>
      </c>
      <c r="D8" s="167"/>
      <c r="E8" s="167"/>
      <c r="F8" s="167"/>
      <c r="G8" s="167"/>
      <c r="H8" s="167"/>
      <c r="I8" s="167"/>
      <c r="J8" s="167"/>
      <c r="K8"/>
      <c r="L8"/>
      <c r="M8"/>
      <c r="N8"/>
    </row>
    <row r="9" spans="1:14" s="5" customFormat="1" ht="15">
      <c r="A9"/>
      <c r="B9"/>
      <c r="C9" s="168" t="s">
        <v>243</v>
      </c>
      <c r="D9" s="168"/>
      <c r="E9" s="168"/>
      <c r="F9" s="168"/>
      <c r="G9" s="168"/>
      <c r="H9" s="168"/>
      <c r="I9" s="168"/>
      <c r="J9" s="168"/>
      <c r="K9"/>
      <c r="L9"/>
      <c r="M9"/>
      <c r="N9"/>
    </row>
    <row r="10" spans="1:14" s="5" customFormat="1" ht="15">
      <c r="A10"/>
      <c r="B10"/>
      <c r="C10" s="28"/>
      <c r="D10" s="15"/>
      <c r="E10" s="29"/>
      <c r="F10" s="30"/>
      <c r="G10" s="30"/>
      <c r="H10"/>
      <c r="I10" s="14"/>
      <c r="J10"/>
      <c r="K10"/>
      <c r="L10"/>
      <c r="M10"/>
      <c r="N10"/>
    </row>
    <row r="11" spans="1:14" s="5" customFormat="1" ht="15">
      <c r="A11"/>
      <c r="B11" s="31"/>
      <c r="C11" s="64" t="str">
        <f>Сводная!C22</f>
        <v>Техническое освидетельствование и регистрация декларации пассажирского лифта г/п 400  кг на 10 остановок</v>
      </c>
      <c r="D11" s="51"/>
      <c r="E11" s="65"/>
      <c r="F11" s="66"/>
      <c r="G11" s="66"/>
      <c r="H11" s="67"/>
      <c r="I11" s="68"/>
      <c r="J11" s="68"/>
      <c r="K11"/>
      <c r="L11"/>
      <c r="M11"/>
      <c r="N11"/>
    </row>
    <row r="12" spans="1:14" s="5" customFormat="1" ht="15">
      <c r="A12"/>
      <c r="B12"/>
      <c r="C12" s="32"/>
      <c r="D12" s="15"/>
      <c r="E12" s="26" t="s">
        <v>245</v>
      </c>
      <c r="F12"/>
      <c r="G12" s="20"/>
      <c r="H12" s="18"/>
      <c r="I12" s="20"/>
      <c r="J12" s="20"/>
      <c r="K12"/>
      <c r="L12"/>
      <c r="M12"/>
      <c r="N12"/>
    </row>
    <row r="13" spans="1:14" s="5" customFormat="1" ht="15">
      <c r="A13" s="39"/>
      <c r="B13" s="33"/>
      <c r="C13" s="17"/>
      <c r="D13" s="15"/>
      <c r="E13" s="34"/>
      <c r="F13"/>
      <c r="G13"/>
      <c r="H13"/>
      <c r="I13"/>
      <c r="J13"/>
      <c r="K13"/>
      <c r="L13"/>
      <c r="M13"/>
      <c r="N13"/>
    </row>
    <row r="14" spans="1:14" s="5" customFormat="1" ht="14.25">
      <c r="A14" s="38"/>
      <c r="B14" s="2"/>
      <c r="C14" s="23" t="str">
        <f>Замена!C14</f>
        <v>Основание: проект № ЗЛ-01-2020-ТЗ.303, дефектная ведомость</v>
      </c>
      <c r="D14" s="15"/>
      <c r="E14" s="14"/>
      <c r="F14" s="4"/>
      <c r="G14" s="4"/>
      <c r="H14" s="4"/>
      <c r="I14" s="23"/>
      <c r="J14" s="23"/>
      <c r="K14" s="4"/>
      <c r="L14" s="4"/>
      <c r="M14" s="4"/>
      <c r="N14" s="8"/>
    </row>
    <row r="15" spans="1:13" s="24" customFormat="1" ht="15">
      <c r="A15" s="40"/>
      <c r="B15" s="35"/>
      <c r="C15" s="23" t="s">
        <v>393</v>
      </c>
      <c r="D15" s="8"/>
      <c r="E15" s="148" t="s">
        <v>430</v>
      </c>
      <c r="F15" s="149"/>
      <c r="G15" s="41" t="s">
        <v>394</v>
      </c>
      <c r="H15" s="8"/>
      <c r="I15" s="23"/>
      <c r="J15" s="23"/>
      <c r="K15" s="8"/>
      <c r="L15" s="8"/>
      <c r="M15" s="8"/>
    </row>
    <row r="16" spans="1:13" s="24" customFormat="1" ht="15">
      <c r="A16" s="40"/>
      <c r="B16" s="35"/>
      <c r="C16" s="23" t="s">
        <v>163</v>
      </c>
      <c r="D16" s="18"/>
      <c r="E16" s="148" t="s">
        <v>588</v>
      </c>
      <c r="F16" s="149"/>
      <c r="G16" s="41" t="s">
        <v>394</v>
      </c>
      <c r="H16" s="8"/>
      <c r="I16" s="23"/>
      <c r="J16" s="23"/>
      <c r="K16" s="8"/>
      <c r="L16" s="8"/>
      <c r="M16" s="8"/>
    </row>
    <row r="17" spans="1:13" s="24" customFormat="1" ht="15" outlineLevel="1">
      <c r="A17" s="40"/>
      <c r="B17" s="35"/>
      <c r="C17" s="23" t="s">
        <v>164</v>
      </c>
      <c r="D17" s="18"/>
      <c r="E17" s="148" t="s">
        <v>589</v>
      </c>
      <c r="F17" s="149"/>
      <c r="G17" s="41" t="s">
        <v>165</v>
      </c>
      <c r="H17" s="8"/>
      <c r="I17" s="23"/>
      <c r="J17" s="23"/>
      <c r="K17" s="8"/>
      <c r="L17" s="8"/>
      <c r="M17" s="8"/>
    </row>
    <row r="18" spans="1:13" s="5" customFormat="1" ht="14.25">
      <c r="A18" s="38"/>
      <c r="B18" s="2"/>
      <c r="C18" s="36" t="s">
        <v>372</v>
      </c>
      <c r="D18" s="15"/>
      <c r="E18" s="14"/>
      <c r="F18" s="4"/>
      <c r="G18" s="4"/>
      <c r="H18" s="4"/>
      <c r="I18" s="4"/>
      <c r="J18" s="4"/>
      <c r="K18" s="4"/>
      <c r="L18" s="4"/>
      <c r="M18" s="4"/>
    </row>
    <row r="19" spans="1:13" s="5" customFormat="1" ht="12.75">
      <c r="A19" s="38"/>
      <c r="B19" s="2"/>
      <c r="C19" s="17"/>
      <c r="D19" s="15"/>
      <c r="E19" s="14"/>
      <c r="F19" s="4"/>
      <c r="G19" s="4"/>
      <c r="H19" s="4"/>
      <c r="I19" s="4"/>
      <c r="J19" s="4"/>
      <c r="K19" s="4"/>
      <c r="L19" s="4"/>
      <c r="M19" s="4"/>
    </row>
    <row r="20" spans="1:13" s="5" customFormat="1" ht="12.75">
      <c r="A20" s="38"/>
      <c r="B20" s="2"/>
      <c r="C20" s="17"/>
      <c r="D20" s="15"/>
      <c r="E20" s="14"/>
      <c r="F20" s="4"/>
      <c r="G20" s="4"/>
      <c r="H20" s="4"/>
      <c r="I20" s="4"/>
      <c r="J20" s="4"/>
      <c r="K20" s="4"/>
      <c r="L20" s="4"/>
      <c r="M20" s="4"/>
    </row>
    <row r="21" spans="1:13" s="5" customFormat="1" ht="12.75" customHeight="1">
      <c r="A21" s="150" t="s">
        <v>246</v>
      </c>
      <c r="B21" s="150" t="s">
        <v>256</v>
      </c>
      <c r="C21" s="146" t="s">
        <v>247</v>
      </c>
      <c r="D21" s="146" t="s">
        <v>248</v>
      </c>
      <c r="E21" s="146" t="s">
        <v>249</v>
      </c>
      <c r="F21" s="146" t="s">
        <v>250</v>
      </c>
      <c r="G21" s="147"/>
      <c r="H21" s="147"/>
      <c r="I21" s="147"/>
      <c r="J21" s="146" t="s">
        <v>251</v>
      </c>
      <c r="K21" s="147"/>
      <c r="L21" s="147"/>
      <c r="M21" s="147"/>
    </row>
    <row r="22" spans="1:13" s="5" customFormat="1" ht="13.5" customHeight="1">
      <c r="A22" s="151"/>
      <c r="B22" s="151"/>
      <c r="C22" s="152"/>
      <c r="D22" s="146"/>
      <c r="E22" s="146"/>
      <c r="F22" s="146" t="s">
        <v>252</v>
      </c>
      <c r="G22" s="146" t="s">
        <v>253</v>
      </c>
      <c r="H22" s="147"/>
      <c r="I22" s="147"/>
      <c r="J22" s="146" t="s">
        <v>252</v>
      </c>
      <c r="K22" s="146" t="s">
        <v>253</v>
      </c>
      <c r="L22" s="147"/>
      <c r="M22" s="147"/>
    </row>
    <row r="23" spans="1:13" s="5" customFormat="1" ht="12.75">
      <c r="A23" s="151"/>
      <c r="B23" s="151"/>
      <c r="C23" s="152"/>
      <c r="D23" s="146"/>
      <c r="E23" s="146"/>
      <c r="F23" s="147"/>
      <c r="G23" s="9" t="s">
        <v>254</v>
      </c>
      <c r="H23" s="9" t="s">
        <v>257</v>
      </c>
      <c r="I23" s="9" t="s">
        <v>255</v>
      </c>
      <c r="J23" s="147"/>
      <c r="K23" s="9" t="s">
        <v>254</v>
      </c>
      <c r="L23" s="9" t="s">
        <v>257</v>
      </c>
      <c r="M23" s="9" t="s">
        <v>255</v>
      </c>
    </row>
    <row r="24" spans="1:13" s="5" customFormat="1" ht="12.75">
      <c r="A24" s="37">
        <v>1</v>
      </c>
      <c r="B24" s="11">
        <v>2</v>
      </c>
      <c r="C24" s="9">
        <v>3</v>
      </c>
      <c r="D24" s="9">
        <v>4</v>
      </c>
      <c r="E24" s="25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</row>
    <row r="25" spans="1:13" s="5" customFormat="1" ht="18.75" customHeight="1">
      <c r="A25" s="145" t="s">
        <v>258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s="5" customFormat="1" ht="94.5">
      <c r="A26" s="42" t="s">
        <v>259</v>
      </c>
      <c r="B26" s="43" t="s">
        <v>491</v>
      </c>
      <c r="C26" s="44" t="s">
        <v>431</v>
      </c>
      <c r="D26" s="25" t="s">
        <v>397</v>
      </c>
      <c r="E26" s="45">
        <v>1</v>
      </c>
      <c r="F26" s="46">
        <v>961.53</v>
      </c>
      <c r="G26" s="46">
        <v>933.52</v>
      </c>
      <c r="H26" s="47"/>
      <c r="I26" s="47"/>
      <c r="J26" s="47">
        <v>961.53</v>
      </c>
      <c r="K26" s="47">
        <v>933.52</v>
      </c>
      <c r="L26" s="47"/>
      <c r="M26" s="47"/>
    </row>
    <row r="27" spans="1:13" s="5" customFormat="1" ht="94.5">
      <c r="A27" s="42" t="s">
        <v>261</v>
      </c>
      <c r="B27" s="43" t="s">
        <v>492</v>
      </c>
      <c r="C27" s="44" t="s">
        <v>432</v>
      </c>
      <c r="D27" s="25" t="s">
        <v>398</v>
      </c>
      <c r="E27" s="45">
        <v>8</v>
      </c>
      <c r="F27" s="46">
        <v>95.78</v>
      </c>
      <c r="G27" s="46">
        <v>92.99</v>
      </c>
      <c r="H27" s="47"/>
      <c r="I27" s="47"/>
      <c r="J27" s="47">
        <v>766.24</v>
      </c>
      <c r="K27" s="47">
        <v>743.92</v>
      </c>
      <c r="L27" s="47"/>
      <c r="M27" s="47"/>
    </row>
    <row r="28" spans="1:13" s="5" customFormat="1" ht="82.5">
      <c r="A28" s="42" t="s">
        <v>263</v>
      </c>
      <c r="B28" s="43" t="s">
        <v>493</v>
      </c>
      <c r="C28" s="44" t="s">
        <v>433</v>
      </c>
      <c r="D28" s="25" t="s">
        <v>397</v>
      </c>
      <c r="E28" s="45">
        <v>1</v>
      </c>
      <c r="F28" s="46">
        <v>683.21</v>
      </c>
      <c r="G28" s="46">
        <v>663.31</v>
      </c>
      <c r="H28" s="47"/>
      <c r="I28" s="47"/>
      <c r="J28" s="47">
        <v>683.21</v>
      </c>
      <c r="K28" s="47">
        <v>663.31</v>
      </c>
      <c r="L28" s="47"/>
      <c r="M28" s="47"/>
    </row>
    <row r="29" spans="1:13" s="5" customFormat="1" ht="15">
      <c r="A29" s="144" t="s">
        <v>143</v>
      </c>
      <c r="B29" s="143"/>
      <c r="C29" s="143"/>
      <c r="D29" s="143"/>
      <c r="E29" s="143"/>
      <c r="F29" s="143"/>
      <c r="G29" s="143"/>
      <c r="H29" s="143"/>
      <c r="I29" s="143"/>
      <c r="J29" s="46">
        <v>2410.98</v>
      </c>
      <c r="K29" s="46">
        <v>2340.75</v>
      </c>
      <c r="L29" s="47"/>
      <c r="M29" s="47"/>
    </row>
    <row r="30" spans="1:13" s="5" customFormat="1" ht="15">
      <c r="A30" s="144" t="s">
        <v>144</v>
      </c>
      <c r="B30" s="143"/>
      <c r="C30" s="143"/>
      <c r="D30" s="143"/>
      <c r="E30" s="143"/>
      <c r="F30" s="143"/>
      <c r="G30" s="143"/>
      <c r="H30" s="143"/>
      <c r="I30" s="143"/>
      <c r="J30" s="46">
        <v>1521.49</v>
      </c>
      <c r="K30" s="47"/>
      <c r="L30" s="47"/>
      <c r="M30" s="47"/>
    </row>
    <row r="31" spans="1:13" s="5" customFormat="1" ht="15">
      <c r="A31" s="144" t="s">
        <v>145</v>
      </c>
      <c r="B31" s="143"/>
      <c r="C31" s="143"/>
      <c r="D31" s="143"/>
      <c r="E31" s="143"/>
      <c r="F31" s="143"/>
      <c r="G31" s="143"/>
      <c r="H31" s="143"/>
      <c r="I31" s="143"/>
      <c r="J31" s="47"/>
      <c r="K31" s="47"/>
      <c r="L31" s="47"/>
      <c r="M31" s="47"/>
    </row>
    <row r="32" spans="1:13" s="5" customFormat="1" ht="15">
      <c r="A32" s="144" t="s">
        <v>434</v>
      </c>
      <c r="B32" s="143"/>
      <c r="C32" s="143"/>
      <c r="D32" s="143"/>
      <c r="E32" s="143"/>
      <c r="F32" s="143"/>
      <c r="G32" s="143"/>
      <c r="H32" s="143"/>
      <c r="I32" s="143"/>
      <c r="J32" s="46">
        <v>1521.49</v>
      </c>
      <c r="K32" s="47"/>
      <c r="L32" s="47"/>
      <c r="M32" s="47"/>
    </row>
    <row r="33" spans="1:13" s="5" customFormat="1" ht="15">
      <c r="A33" s="144" t="s">
        <v>146</v>
      </c>
      <c r="B33" s="143"/>
      <c r="C33" s="143"/>
      <c r="D33" s="143"/>
      <c r="E33" s="143"/>
      <c r="F33" s="143"/>
      <c r="G33" s="143"/>
      <c r="H33" s="143"/>
      <c r="I33" s="143"/>
      <c r="J33" s="46">
        <v>936.3</v>
      </c>
      <c r="K33" s="47"/>
      <c r="L33" s="47"/>
      <c r="M33" s="47"/>
    </row>
    <row r="34" spans="1:13" s="5" customFormat="1" ht="15">
      <c r="A34" s="144" t="s">
        <v>145</v>
      </c>
      <c r="B34" s="143"/>
      <c r="C34" s="143"/>
      <c r="D34" s="143"/>
      <c r="E34" s="143"/>
      <c r="F34" s="143"/>
      <c r="G34" s="143"/>
      <c r="H34" s="143"/>
      <c r="I34" s="143"/>
      <c r="J34" s="47"/>
      <c r="K34" s="47"/>
      <c r="L34" s="47"/>
      <c r="M34" s="47"/>
    </row>
    <row r="35" spans="1:13" s="5" customFormat="1" ht="15">
      <c r="A35" s="144" t="s">
        <v>435</v>
      </c>
      <c r="B35" s="143"/>
      <c r="C35" s="143"/>
      <c r="D35" s="143"/>
      <c r="E35" s="143"/>
      <c r="F35" s="143"/>
      <c r="G35" s="143"/>
      <c r="H35" s="143"/>
      <c r="I35" s="143"/>
      <c r="J35" s="46">
        <v>936.3</v>
      </c>
      <c r="K35" s="47"/>
      <c r="L35" s="47"/>
      <c r="M35" s="47"/>
    </row>
    <row r="36" spans="1:13" s="5" customFormat="1" ht="15">
      <c r="A36" s="142" t="s">
        <v>147</v>
      </c>
      <c r="B36" s="143"/>
      <c r="C36" s="143"/>
      <c r="D36" s="143"/>
      <c r="E36" s="143"/>
      <c r="F36" s="143"/>
      <c r="G36" s="143"/>
      <c r="H36" s="143"/>
      <c r="I36" s="143"/>
      <c r="J36" s="47"/>
      <c r="K36" s="47"/>
      <c r="L36" s="47"/>
      <c r="M36" s="47"/>
    </row>
    <row r="37" spans="1:13" s="5" customFormat="1" ht="15">
      <c r="A37" s="144" t="s">
        <v>436</v>
      </c>
      <c r="B37" s="143"/>
      <c r="C37" s="143"/>
      <c r="D37" s="143"/>
      <c r="E37" s="143"/>
      <c r="F37" s="143"/>
      <c r="G37" s="143"/>
      <c r="H37" s="143"/>
      <c r="I37" s="143"/>
      <c r="J37" s="46">
        <v>4868.77</v>
      </c>
      <c r="K37" s="47"/>
      <c r="L37" s="47"/>
      <c r="M37" s="47"/>
    </row>
    <row r="38" spans="1:13" s="5" customFormat="1" ht="15">
      <c r="A38" s="144" t="s">
        <v>158</v>
      </c>
      <c r="B38" s="143"/>
      <c r="C38" s="143"/>
      <c r="D38" s="143"/>
      <c r="E38" s="143"/>
      <c r="F38" s="143"/>
      <c r="G38" s="143"/>
      <c r="H38" s="143"/>
      <c r="I38" s="143"/>
      <c r="J38" s="46">
        <v>4868.77</v>
      </c>
      <c r="K38" s="47"/>
      <c r="L38" s="47"/>
      <c r="M38" s="47"/>
    </row>
    <row r="39" spans="1:13" s="5" customFormat="1" ht="15">
      <c r="A39" s="144" t="s">
        <v>494</v>
      </c>
      <c r="B39" s="143"/>
      <c r="C39" s="143"/>
      <c r="D39" s="143"/>
      <c r="E39" s="143"/>
      <c r="F39" s="143"/>
      <c r="G39" s="143"/>
      <c r="H39" s="143"/>
      <c r="I39" s="143"/>
      <c r="J39" s="46">
        <v>36613.15</v>
      </c>
      <c r="K39" s="47"/>
      <c r="L39" s="47"/>
      <c r="M39" s="47"/>
    </row>
    <row r="40" spans="1:13" s="5" customFormat="1" ht="15">
      <c r="A40" s="144" t="s">
        <v>159</v>
      </c>
      <c r="B40" s="143"/>
      <c r="C40" s="143"/>
      <c r="D40" s="143"/>
      <c r="E40" s="143"/>
      <c r="F40" s="143"/>
      <c r="G40" s="143"/>
      <c r="H40" s="143"/>
      <c r="I40" s="143"/>
      <c r="J40" s="46">
        <v>7322.63</v>
      </c>
      <c r="K40" s="47"/>
      <c r="L40" s="47"/>
      <c r="M40" s="47"/>
    </row>
    <row r="41" spans="1:13" s="5" customFormat="1" ht="15">
      <c r="A41" s="142" t="s">
        <v>160</v>
      </c>
      <c r="B41" s="143"/>
      <c r="C41" s="143"/>
      <c r="D41" s="143"/>
      <c r="E41" s="143"/>
      <c r="F41" s="143"/>
      <c r="G41" s="143"/>
      <c r="H41" s="143"/>
      <c r="I41" s="143"/>
      <c r="J41" s="49">
        <v>43935.78</v>
      </c>
      <c r="K41" s="47"/>
      <c r="L41" s="47"/>
      <c r="M41" s="47"/>
    </row>
    <row r="42" spans="1:13" s="5" customFormat="1" ht="12.75">
      <c r="A42" s="38"/>
      <c r="B42" s="2"/>
      <c r="C42" s="13"/>
      <c r="D42" s="12"/>
      <c r="E42" s="16"/>
      <c r="F42" s="4"/>
      <c r="G42" s="4"/>
      <c r="H42" s="4"/>
      <c r="I42" s="4"/>
      <c r="J42" s="4"/>
      <c r="K42" s="4"/>
      <c r="L42" s="4"/>
      <c r="M42" s="4"/>
    </row>
    <row r="43" spans="1:13" s="5" customFormat="1" ht="12.75">
      <c r="A43" s="38"/>
      <c r="B43" s="2"/>
      <c r="C43" s="13"/>
      <c r="D43" s="12"/>
      <c r="E43" s="16"/>
      <c r="F43" s="4"/>
      <c r="G43" s="4"/>
      <c r="H43" s="4"/>
      <c r="I43" s="4"/>
      <c r="J43" s="4"/>
      <c r="K43" s="4"/>
      <c r="L43" s="4"/>
      <c r="M43" s="4"/>
    </row>
    <row r="44" spans="1:13" s="5" customFormat="1" ht="15">
      <c r="A44" s="153" t="s">
        <v>598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</row>
    <row r="45" spans="1:13" s="5" customFormat="1" ht="15">
      <c r="A45" s="154" t="s">
        <v>161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</row>
    <row r="46" spans="1:13" s="5" customFormat="1" ht="12.75">
      <c r="A46" s="38"/>
      <c r="B46" s="2"/>
      <c r="C46" s="13"/>
      <c r="D46" s="12"/>
      <c r="E46" s="16"/>
      <c r="F46" s="4"/>
      <c r="G46" s="4"/>
      <c r="H46" s="4"/>
      <c r="I46" s="4"/>
      <c r="J46" s="4"/>
      <c r="K46" s="4"/>
      <c r="L46" s="4"/>
      <c r="M46" s="4"/>
    </row>
    <row r="47" spans="1:13" s="5" customFormat="1" ht="15">
      <c r="A47" s="153" t="s">
        <v>162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</row>
    <row r="48" spans="1:13" s="5" customFormat="1" ht="12.75">
      <c r="A48" s="154" t="s">
        <v>161</v>
      </c>
      <c r="B48" s="157"/>
      <c r="C48" s="158"/>
      <c r="D48" s="159"/>
      <c r="E48" s="160"/>
      <c r="F48" s="161"/>
      <c r="G48" s="161"/>
      <c r="H48" s="161"/>
      <c r="I48" s="161"/>
      <c r="J48" s="161"/>
      <c r="K48" s="161"/>
      <c r="L48" s="161"/>
      <c r="M48" s="161"/>
    </row>
  </sheetData>
  <sheetProtection/>
  <mergeCells count="36">
    <mergeCell ref="C5:L5"/>
    <mergeCell ref="A44:M44"/>
    <mergeCell ref="A45:M45"/>
    <mergeCell ref="A47:M47"/>
    <mergeCell ref="D21:D23"/>
    <mergeCell ref="E21:E23"/>
    <mergeCell ref="F21:I21"/>
    <mergeCell ref="J21:M21"/>
    <mergeCell ref="F22:F23"/>
    <mergeCell ref="G22:I22"/>
    <mergeCell ref="A48:M48"/>
    <mergeCell ref="D6:H6"/>
    <mergeCell ref="C8:J8"/>
    <mergeCell ref="C9:J9"/>
    <mergeCell ref="E15:F15"/>
    <mergeCell ref="E16:F16"/>
    <mergeCell ref="E17:F17"/>
    <mergeCell ref="A21:A23"/>
    <mergeCell ref="B21:B23"/>
    <mergeCell ref="C21:C23"/>
    <mergeCell ref="A30:I30"/>
    <mergeCell ref="A31:I31"/>
    <mergeCell ref="A32:I32"/>
    <mergeCell ref="A33:I33"/>
    <mergeCell ref="J22:J23"/>
    <mergeCell ref="K22:M22"/>
    <mergeCell ref="A25:M25"/>
    <mergeCell ref="A29:I29"/>
    <mergeCell ref="A34:I34"/>
    <mergeCell ref="A35:I35"/>
    <mergeCell ref="A40:I40"/>
    <mergeCell ref="A41:I41"/>
    <mergeCell ref="A36:I36"/>
    <mergeCell ref="A37:I37"/>
    <mergeCell ref="A38:I38"/>
    <mergeCell ref="A39:I39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66">
      <selection activeCell="D87" sqref="D87:D88"/>
    </sheetView>
  </sheetViews>
  <sheetFormatPr defaultColWidth="9.140625" defaultRowHeight="15" outlineLevelRow="2"/>
  <cols>
    <col min="1" max="1" width="3.57421875" style="0" customWidth="1"/>
    <col min="2" max="2" width="33.7109375" style="0" customWidth="1"/>
    <col min="3" max="3" width="10.28125" style="0" customWidth="1"/>
    <col min="4" max="4" width="7.28125" style="93" customWidth="1"/>
    <col min="5" max="5" width="38.8515625" style="98" customWidth="1"/>
    <col min="6" max="6" width="5.140625" style="93" customWidth="1"/>
  </cols>
  <sheetData>
    <row r="1" spans="1:14" s="5" customFormat="1" ht="15">
      <c r="A1" s="1" t="s">
        <v>240</v>
      </c>
      <c r="B1"/>
      <c r="C1"/>
      <c r="D1"/>
      <c r="E1" s="3" t="s">
        <v>241</v>
      </c>
      <c r="F1"/>
      <c r="G1"/>
      <c r="H1"/>
      <c r="I1"/>
      <c r="M1"/>
      <c r="N1"/>
    </row>
    <row r="2" spans="1:14" s="5" customFormat="1" ht="15">
      <c r="A2" s="6"/>
      <c r="B2"/>
      <c r="C2"/>
      <c r="D2"/>
      <c r="E2" s="7"/>
      <c r="F2"/>
      <c r="G2"/>
      <c r="H2"/>
      <c r="I2"/>
      <c r="M2"/>
      <c r="N2"/>
    </row>
    <row r="3" spans="1:14" s="5" customFormat="1" ht="15" outlineLevel="2">
      <c r="A3" s="6" t="s">
        <v>57</v>
      </c>
      <c r="B3"/>
      <c r="C3"/>
      <c r="D3"/>
      <c r="E3" s="7" t="s">
        <v>58</v>
      </c>
      <c r="F3"/>
      <c r="G3"/>
      <c r="H3"/>
      <c r="I3"/>
      <c r="M3"/>
      <c r="N3"/>
    </row>
    <row r="4" spans="1:14" s="5" customFormat="1" ht="15" outlineLevel="1">
      <c r="A4" s="2" t="s">
        <v>370</v>
      </c>
      <c r="B4"/>
      <c r="C4"/>
      <c r="D4"/>
      <c r="E4" s="17" t="s">
        <v>371</v>
      </c>
      <c r="F4"/>
      <c r="G4"/>
      <c r="H4"/>
      <c r="I4"/>
      <c r="M4"/>
      <c r="N4"/>
    </row>
    <row r="5" spans="1:6" s="72" customFormat="1" ht="12.75">
      <c r="A5" s="69"/>
      <c r="B5" s="70"/>
      <c r="C5" s="71"/>
      <c r="D5" s="101"/>
      <c r="E5" s="95"/>
      <c r="F5" s="92"/>
    </row>
    <row r="6" spans="1:6" s="72" customFormat="1" ht="12.75">
      <c r="A6" s="69"/>
      <c r="B6" s="70"/>
      <c r="C6" s="71"/>
      <c r="D6" s="101"/>
      <c r="E6" s="95"/>
      <c r="F6" s="92"/>
    </row>
    <row r="7" spans="1:6" s="72" customFormat="1" ht="12.75" customHeight="1">
      <c r="A7" s="194" t="s">
        <v>495</v>
      </c>
      <c r="B7" s="194"/>
      <c r="C7" s="194"/>
      <c r="D7" s="194"/>
      <c r="E7" s="194"/>
      <c r="F7" s="92"/>
    </row>
    <row r="8" spans="1:6" s="72" customFormat="1" ht="14.25" customHeight="1">
      <c r="A8" s="195" t="str">
        <f>Замена!C11</f>
        <v>Замена пассажирского лифта г/п 400 кг на 10 остановок, высота подъема 25,2 м, парная работа</v>
      </c>
      <c r="B8" s="195"/>
      <c r="C8" s="195"/>
      <c r="D8" s="195"/>
      <c r="E8" s="195"/>
      <c r="F8" s="92"/>
    </row>
    <row r="9" spans="1:6" s="72" customFormat="1" ht="15" customHeight="1">
      <c r="A9" s="203" t="str">
        <f>Сводная!A7</f>
        <v>г. Екатеринбург, ул. Посадская, 29 п.2</v>
      </c>
      <c r="B9" s="203"/>
      <c r="C9" s="203"/>
      <c r="D9" s="203" t="str">
        <f>Замена!C14</f>
        <v>Основание: проект № ЗЛ-01-2020-ТЗ.303, дефектная ведомость</v>
      </c>
      <c r="E9" s="203"/>
      <c r="F9" s="92"/>
    </row>
    <row r="10" spans="1:6" s="72" customFormat="1" ht="33.75" customHeight="1">
      <c r="A10" s="73" t="s">
        <v>246</v>
      </c>
      <c r="B10" s="74" t="s">
        <v>247</v>
      </c>
      <c r="C10" s="75" t="s">
        <v>248</v>
      </c>
      <c r="D10" s="76" t="s">
        <v>249</v>
      </c>
      <c r="E10" s="196" t="s">
        <v>496</v>
      </c>
      <c r="F10" s="197"/>
    </row>
    <row r="11" spans="1:6" s="72" customFormat="1" ht="12.75">
      <c r="A11" s="77">
        <v>1</v>
      </c>
      <c r="B11" s="78">
        <v>2</v>
      </c>
      <c r="C11" s="78">
        <v>3</v>
      </c>
      <c r="D11" s="78">
        <v>4</v>
      </c>
      <c r="E11" s="198">
        <v>5</v>
      </c>
      <c r="F11" s="199"/>
    </row>
    <row r="12" spans="1:6" s="72" customFormat="1" ht="17.25" customHeight="1">
      <c r="A12" s="169" t="s">
        <v>497</v>
      </c>
      <c r="B12" s="170"/>
      <c r="C12" s="170"/>
      <c r="D12" s="170"/>
      <c r="E12" s="170"/>
      <c r="F12" s="171"/>
    </row>
    <row r="13" spans="1:6" s="72" customFormat="1" ht="13.5" customHeight="1">
      <c r="A13" s="79" t="s">
        <v>259</v>
      </c>
      <c r="B13" s="80" t="s">
        <v>498</v>
      </c>
      <c r="C13" s="81" t="s">
        <v>262</v>
      </c>
      <c r="D13" s="100">
        <v>1</v>
      </c>
      <c r="E13" s="91" t="s">
        <v>456</v>
      </c>
      <c r="F13" s="91"/>
    </row>
    <row r="14" spans="1:6" s="72" customFormat="1" ht="13.5" customHeight="1">
      <c r="A14" s="79" t="s">
        <v>261</v>
      </c>
      <c r="B14" s="80" t="s">
        <v>499</v>
      </c>
      <c r="C14" s="81" t="s">
        <v>262</v>
      </c>
      <c r="D14" s="100">
        <v>1</v>
      </c>
      <c r="E14" s="91" t="s">
        <v>456</v>
      </c>
      <c r="F14" s="91"/>
    </row>
    <row r="15" spans="1:6" s="72" customFormat="1" ht="13.5" customHeight="1">
      <c r="A15" s="79" t="s">
        <v>263</v>
      </c>
      <c r="B15" s="80" t="s">
        <v>500</v>
      </c>
      <c r="C15" s="81" t="s">
        <v>262</v>
      </c>
      <c r="D15" s="100">
        <v>1</v>
      </c>
      <c r="E15" s="86"/>
      <c r="F15" s="91"/>
    </row>
    <row r="16" spans="1:6" s="72" customFormat="1" ht="26.25" customHeight="1">
      <c r="A16" s="79" t="s">
        <v>267</v>
      </c>
      <c r="B16" s="80" t="s">
        <v>501</v>
      </c>
      <c r="C16" s="81" t="s">
        <v>262</v>
      </c>
      <c r="D16" s="100">
        <v>1</v>
      </c>
      <c r="E16" s="86"/>
      <c r="F16" s="91"/>
    </row>
    <row r="17" spans="1:6" s="72" customFormat="1" ht="13.5" customHeight="1">
      <c r="A17" s="79" t="s">
        <v>271</v>
      </c>
      <c r="B17" s="80" t="s">
        <v>542</v>
      </c>
      <c r="C17" s="81" t="s">
        <v>262</v>
      </c>
      <c r="D17" s="100">
        <v>1</v>
      </c>
      <c r="E17" s="115" t="s">
        <v>543</v>
      </c>
      <c r="F17" s="86">
        <v>400</v>
      </c>
    </row>
    <row r="18" spans="1:6" s="72" customFormat="1" ht="13.5" customHeight="1">
      <c r="A18" s="79" t="s">
        <v>275</v>
      </c>
      <c r="B18" s="80" t="s">
        <v>502</v>
      </c>
      <c r="C18" s="81" t="s">
        <v>262</v>
      </c>
      <c r="D18" s="100">
        <v>1</v>
      </c>
      <c r="E18" s="86"/>
      <c r="F18" s="84"/>
    </row>
    <row r="19" spans="1:6" s="72" customFormat="1" ht="13.5" customHeight="1">
      <c r="A19" s="79" t="s">
        <v>279</v>
      </c>
      <c r="B19" s="80" t="s">
        <v>503</v>
      </c>
      <c r="C19" s="81" t="s">
        <v>262</v>
      </c>
      <c r="D19" s="100">
        <v>1</v>
      </c>
      <c r="E19" s="86"/>
      <c r="F19" s="84"/>
    </row>
    <row r="20" spans="1:6" s="72" customFormat="1" ht="14.25" customHeight="1">
      <c r="A20" s="79" t="s">
        <v>283</v>
      </c>
      <c r="B20" s="85" t="s">
        <v>562</v>
      </c>
      <c r="C20" s="90" t="s">
        <v>262</v>
      </c>
      <c r="D20" s="100">
        <v>1</v>
      </c>
      <c r="E20" s="115" t="s">
        <v>86</v>
      </c>
      <c r="F20" s="94">
        <v>10</v>
      </c>
    </row>
    <row r="21" spans="1:6" s="72" customFormat="1" ht="13.5" customHeight="1">
      <c r="A21" s="79" t="s">
        <v>285</v>
      </c>
      <c r="B21" s="80" t="s">
        <v>504</v>
      </c>
      <c r="C21" s="81" t="s">
        <v>262</v>
      </c>
      <c r="D21" s="100">
        <v>10</v>
      </c>
      <c r="E21" s="91" t="s">
        <v>87</v>
      </c>
      <c r="F21" s="84"/>
    </row>
    <row r="22" spans="1:6" s="72" customFormat="1" ht="13.5" customHeight="1">
      <c r="A22" s="79" t="s">
        <v>287</v>
      </c>
      <c r="B22" s="80" t="s">
        <v>505</v>
      </c>
      <c r="C22" s="81" t="s">
        <v>262</v>
      </c>
      <c r="D22" s="100">
        <v>10</v>
      </c>
      <c r="E22" s="115" t="s">
        <v>543</v>
      </c>
      <c r="F22" s="84">
        <v>400</v>
      </c>
    </row>
    <row r="23" spans="1:6" s="72" customFormat="1" ht="13.5" customHeight="1">
      <c r="A23" s="79" t="s">
        <v>290</v>
      </c>
      <c r="B23" s="80" t="s">
        <v>506</v>
      </c>
      <c r="C23" s="81" t="s">
        <v>262</v>
      </c>
      <c r="D23" s="100">
        <v>3</v>
      </c>
      <c r="E23" s="86"/>
      <c r="F23" s="84"/>
    </row>
    <row r="24" spans="1:6" s="72" customFormat="1" ht="13.5" customHeight="1">
      <c r="A24" s="79" t="s">
        <v>294</v>
      </c>
      <c r="B24" s="80" t="s">
        <v>507</v>
      </c>
      <c r="C24" s="81" t="s">
        <v>262</v>
      </c>
      <c r="D24" s="100">
        <v>1</v>
      </c>
      <c r="E24" s="86"/>
      <c r="F24" s="84"/>
    </row>
    <row r="25" spans="1:6" s="72" customFormat="1" ht="13.5" customHeight="1">
      <c r="A25" s="79" t="s">
        <v>297</v>
      </c>
      <c r="B25" s="80" t="s">
        <v>508</v>
      </c>
      <c r="C25" s="81" t="s">
        <v>262</v>
      </c>
      <c r="D25" s="100">
        <v>1</v>
      </c>
      <c r="E25" s="86"/>
      <c r="F25" s="84"/>
    </row>
    <row r="26" spans="1:6" s="72" customFormat="1" ht="28.5" customHeight="1">
      <c r="A26" s="83" t="s">
        <v>301</v>
      </c>
      <c r="B26" s="80" t="s">
        <v>509</v>
      </c>
      <c r="C26" s="81" t="s">
        <v>262</v>
      </c>
      <c r="D26" s="100">
        <v>1</v>
      </c>
      <c r="E26" s="86"/>
      <c r="F26" s="84"/>
    </row>
    <row r="27" spans="1:6" s="72" customFormat="1" ht="13.5" customHeight="1">
      <c r="A27" s="83" t="s">
        <v>304</v>
      </c>
      <c r="B27" s="80" t="s">
        <v>510</v>
      </c>
      <c r="C27" s="81" t="s">
        <v>262</v>
      </c>
      <c r="D27" s="100">
        <v>1</v>
      </c>
      <c r="E27" s="86"/>
      <c r="F27" s="84"/>
    </row>
    <row r="28" spans="1:6" s="72" customFormat="1" ht="15.75" customHeight="1">
      <c r="A28" s="83" t="s">
        <v>307</v>
      </c>
      <c r="B28" s="80" t="s">
        <v>88</v>
      </c>
      <c r="C28" s="81" t="s">
        <v>262</v>
      </c>
      <c r="D28" s="100">
        <v>1</v>
      </c>
      <c r="E28" s="115" t="s">
        <v>89</v>
      </c>
      <c r="F28" s="84">
        <v>3</v>
      </c>
    </row>
    <row r="29" spans="1:6" s="72" customFormat="1" ht="13.5" customHeight="1">
      <c r="A29" s="79" t="s">
        <v>311</v>
      </c>
      <c r="B29" s="80" t="s">
        <v>511</v>
      </c>
      <c r="C29" s="81" t="s">
        <v>262</v>
      </c>
      <c r="D29" s="100">
        <v>1</v>
      </c>
      <c r="E29" s="91" t="s">
        <v>566</v>
      </c>
      <c r="F29" s="84"/>
    </row>
    <row r="30" spans="1:6" s="72" customFormat="1" ht="26.25" customHeight="1">
      <c r="A30" s="79" t="s">
        <v>315</v>
      </c>
      <c r="B30" s="80" t="s">
        <v>512</v>
      </c>
      <c r="C30" s="81" t="s">
        <v>457</v>
      </c>
      <c r="D30" s="102">
        <v>30.1</v>
      </c>
      <c r="E30" s="91" t="s">
        <v>564</v>
      </c>
      <c r="F30" s="84"/>
    </row>
    <row r="31" spans="1:6" s="72" customFormat="1" ht="29.25" customHeight="1">
      <c r="A31" s="79" t="s">
        <v>318</v>
      </c>
      <c r="B31" s="80" t="s">
        <v>513</v>
      </c>
      <c r="C31" s="81" t="s">
        <v>457</v>
      </c>
      <c r="D31" s="102">
        <v>30.1</v>
      </c>
      <c r="E31" s="91" t="s">
        <v>564</v>
      </c>
      <c r="F31" s="84"/>
    </row>
    <row r="32" spans="1:6" s="72" customFormat="1" ht="26.25" customHeight="1">
      <c r="A32" s="79" t="s">
        <v>320</v>
      </c>
      <c r="B32" s="80" t="s">
        <v>514</v>
      </c>
      <c r="C32" s="81" t="s">
        <v>193</v>
      </c>
      <c r="D32" s="100">
        <v>1</v>
      </c>
      <c r="E32" s="86"/>
      <c r="F32" s="84"/>
    </row>
    <row r="33" spans="1:6" s="72" customFormat="1" ht="13.5" customHeight="1">
      <c r="A33" s="83" t="s">
        <v>332</v>
      </c>
      <c r="B33" s="80" t="s">
        <v>515</v>
      </c>
      <c r="C33" s="81" t="s">
        <v>262</v>
      </c>
      <c r="D33" s="100">
        <v>1</v>
      </c>
      <c r="E33" s="86"/>
      <c r="F33" s="84"/>
    </row>
    <row r="34" spans="1:6" s="72" customFormat="1" ht="27.75" customHeight="1">
      <c r="A34" s="83" t="s">
        <v>336</v>
      </c>
      <c r="B34" s="80" t="s">
        <v>560</v>
      </c>
      <c r="C34" s="81" t="s">
        <v>262</v>
      </c>
      <c r="D34" s="100">
        <v>2</v>
      </c>
      <c r="E34" s="91" t="s">
        <v>565</v>
      </c>
      <c r="F34" s="84"/>
    </row>
    <row r="35" spans="1:6" s="72" customFormat="1" ht="26.25" customHeight="1">
      <c r="A35" s="83" t="s">
        <v>339</v>
      </c>
      <c r="B35" s="80" t="s">
        <v>516</v>
      </c>
      <c r="C35" s="81" t="s">
        <v>262</v>
      </c>
      <c r="D35" s="100">
        <v>10</v>
      </c>
      <c r="E35" s="86"/>
      <c r="F35" s="84"/>
    </row>
    <row r="36" spans="1:6" s="72" customFormat="1" ht="13.5" customHeight="1">
      <c r="A36" s="83" t="s">
        <v>343</v>
      </c>
      <c r="B36" s="80" t="s">
        <v>517</v>
      </c>
      <c r="C36" s="81" t="s">
        <v>262</v>
      </c>
      <c r="D36" s="100">
        <v>3</v>
      </c>
      <c r="E36" s="86"/>
      <c r="F36" s="84"/>
    </row>
    <row r="37" spans="1:6" s="72" customFormat="1" ht="27.75" customHeight="1">
      <c r="A37" s="83" t="s">
        <v>347</v>
      </c>
      <c r="B37" s="80" t="s">
        <v>518</v>
      </c>
      <c r="C37" s="81" t="s">
        <v>262</v>
      </c>
      <c r="D37" s="100">
        <v>1</v>
      </c>
      <c r="E37" s="86"/>
      <c r="F37" s="84"/>
    </row>
    <row r="38" spans="1:6" s="72" customFormat="1" ht="15" customHeight="1">
      <c r="A38" s="169" t="s">
        <v>519</v>
      </c>
      <c r="B38" s="170"/>
      <c r="C38" s="170"/>
      <c r="D38" s="170"/>
      <c r="E38" s="170"/>
      <c r="F38" s="171"/>
    </row>
    <row r="39" spans="1:6" s="72" customFormat="1" ht="12.75" customHeight="1">
      <c r="A39" s="200" t="s">
        <v>351</v>
      </c>
      <c r="B39" s="201"/>
      <c r="C39" s="201"/>
      <c r="D39" s="201"/>
      <c r="E39" s="201"/>
      <c r="F39" s="202"/>
    </row>
    <row r="40" spans="1:6" s="72" customFormat="1" ht="28.5" customHeight="1">
      <c r="A40" s="83" t="s">
        <v>352</v>
      </c>
      <c r="B40" s="80" t="s">
        <v>520</v>
      </c>
      <c r="C40" s="81" t="s">
        <v>183</v>
      </c>
      <c r="D40" s="100">
        <f>F40*2</f>
        <v>3</v>
      </c>
      <c r="E40" s="91" t="s">
        <v>557</v>
      </c>
      <c r="F40" s="94">
        <v>1.5</v>
      </c>
    </row>
    <row r="41" spans="1:6" s="72" customFormat="1" ht="27" customHeight="1">
      <c r="A41" s="83" t="s">
        <v>355</v>
      </c>
      <c r="B41" s="80" t="s">
        <v>561</v>
      </c>
      <c r="C41" s="81" t="s">
        <v>183</v>
      </c>
      <c r="D41" s="100">
        <f>F40*2</f>
        <v>3</v>
      </c>
      <c r="E41" s="91" t="s">
        <v>557</v>
      </c>
      <c r="F41" s="84">
        <f>F40</f>
        <v>1.5</v>
      </c>
    </row>
    <row r="42" spans="1:6" s="72" customFormat="1" ht="21" customHeight="1">
      <c r="A42" s="172" t="s">
        <v>358</v>
      </c>
      <c r="B42" s="174" t="s">
        <v>521</v>
      </c>
      <c r="C42" s="176" t="s">
        <v>183</v>
      </c>
      <c r="D42" s="191">
        <f>F40*3*2</f>
        <v>9</v>
      </c>
      <c r="E42" s="91" t="s">
        <v>559</v>
      </c>
      <c r="F42" s="84">
        <f>F40</f>
        <v>1.5</v>
      </c>
    </row>
    <row r="43" spans="1:6" s="72" customFormat="1" ht="21" customHeight="1">
      <c r="A43" s="173"/>
      <c r="B43" s="175"/>
      <c r="C43" s="177"/>
      <c r="D43" s="193"/>
      <c r="E43" s="91" t="s">
        <v>558</v>
      </c>
      <c r="F43" s="84">
        <f>F40</f>
        <v>1.5</v>
      </c>
    </row>
    <row r="44" spans="1:6" s="72" customFormat="1" ht="13.5" customHeight="1">
      <c r="A44" s="172" t="s">
        <v>360</v>
      </c>
      <c r="B44" s="174" t="s">
        <v>522</v>
      </c>
      <c r="C44" s="176" t="s">
        <v>183</v>
      </c>
      <c r="D44" s="191">
        <f>F44+F45+F46</f>
        <v>5.8</v>
      </c>
      <c r="E44" s="91" t="s">
        <v>567</v>
      </c>
      <c r="F44" s="94">
        <v>1.3</v>
      </c>
    </row>
    <row r="45" spans="1:6" s="72" customFormat="1" ht="13.5" customHeight="1">
      <c r="A45" s="189"/>
      <c r="B45" s="190"/>
      <c r="C45" s="182"/>
      <c r="D45" s="192"/>
      <c r="E45" s="91" t="s">
        <v>568</v>
      </c>
      <c r="F45" s="94">
        <v>2</v>
      </c>
    </row>
    <row r="46" spans="1:6" s="72" customFormat="1" ht="13.5" customHeight="1">
      <c r="A46" s="173"/>
      <c r="B46" s="175"/>
      <c r="C46" s="177"/>
      <c r="D46" s="193"/>
      <c r="E46" s="116" t="s">
        <v>569</v>
      </c>
      <c r="F46" s="94">
        <v>2.5</v>
      </c>
    </row>
    <row r="47" spans="1:6" s="72" customFormat="1" ht="13.5" customHeight="1">
      <c r="A47" s="172" t="s">
        <v>362</v>
      </c>
      <c r="B47" s="174" t="s">
        <v>523</v>
      </c>
      <c r="C47" s="176" t="s">
        <v>183</v>
      </c>
      <c r="D47" s="191">
        <f>D44</f>
        <v>5.8</v>
      </c>
      <c r="E47" s="91" t="s">
        <v>567</v>
      </c>
      <c r="F47" s="84">
        <f>F44</f>
        <v>1.3</v>
      </c>
    </row>
    <row r="48" spans="1:6" s="72" customFormat="1" ht="13.5" customHeight="1">
      <c r="A48" s="189"/>
      <c r="B48" s="190"/>
      <c r="C48" s="182"/>
      <c r="D48" s="192"/>
      <c r="E48" s="91" t="s">
        <v>568</v>
      </c>
      <c r="F48" s="84">
        <f>F45</f>
        <v>2</v>
      </c>
    </row>
    <row r="49" spans="1:6" s="72" customFormat="1" ht="13.5" customHeight="1">
      <c r="A49" s="173"/>
      <c r="B49" s="175"/>
      <c r="C49" s="177"/>
      <c r="D49" s="193"/>
      <c r="E49" s="116" t="s">
        <v>569</v>
      </c>
      <c r="F49" s="84">
        <f>F46</f>
        <v>2.5</v>
      </c>
    </row>
    <row r="50" spans="1:6" s="72" customFormat="1" ht="13.5" customHeight="1">
      <c r="A50" s="172" t="s">
        <v>363</v>
      </c>
      <c r="B50" s="174" t="s">
        <v>524</v>
      </c>
      <c r="C50" s="176" t="s">
        <v>183</v>
      </c>
      <c r="D50" s="191">
        <f>F45+F46</f>
        <v>4.5</v>
      </c>
      <c r="E50" s="91" t="s">
        <v>570</v>
      </c>
      <c r="F50" s="84">
        <f>F45</f>
        <v>2</v>
      </c>
    </row>
    <row r="51" spans="1:6" s="72" customFormat="1" ht="13.5" customHeight="1">
      <c r="A51" s="189"/>
      <c r="B51" s="190"/>
      <c r="C51" s="182"/>
      <c r="D51" s="192"/>
      <c r="E51" s="91" t="s">
        <v>571</v>
      </c>
      <c r="F51" s="84">
        <f>F46</f>
        <v>2.5</v>
      </c>
    </row>
    <row r="52" spans="1:6" s="72" customFormat="1" ht="13.5" customHeight="1">
      <c r="A52" s="172" t="s">
        <v>365</v>
      </c>
      <c r="B52" s="174" t="s">
        <v>525</v>
      </c>
      <c r="C52" s="176" t="s">
        <v>183</v>
      </c>
      <c r="D52" s="191">
        <f>D44</f>
        <v>5.8</v>
      </c>
      <c r="E52" s="91" t="s">
        <v>572</v>
      </c>
      <c r="F52" s="84">
        <f>F44</f>
        <v>1.3</v>
      </c>
    </row>
    <row r="53" spans="1:6" s="72" customFormat="1" ht="13.5" customHeight="1">
      <c r="A53" s="189"/>
      <c r="B53" s="190"/>
      <c r="C53" s="182"/>
      <c r="D53" s="192"/>
      <c r="E53" s="91" t="s">
        <v>573</v>
      </c>
      <c r="F53" s="84">
        <f>F45</f>
        <v>2</v>
      </c>
    </row>
    <row r="54" spans="1:6" s="72" customFormat="1" ht="13.5" customHeight="1">
      <c r="A54" s="173"/>
      <c r="B54" s="175"/>
      <c r="C54" s="177"/>
      <c r="D54" s="193"/>
      <c r="E54" s="91" t="s">
        <v>574</v>
      </c>
      <c r="F54" s="84">
        <f>F46</f>
        <v>2.5</v>
      </c>
    </row>
    <row r="55" spans="1:6" s="72" customFormat="1" ht="38.25">
      <c r="A55" s="83" t="s">
        <v>367</v>
      </c>
      <c r="B55" s="80" t="s">
        <v>523</v>
      </c>
      <c r="C55" s="81" t="s">
        <v>183</v>
      </c>
      <c r="D55" s="102">
        <f>F55/2</f>
        <v>2.8</v>
      </c>
      <c r="E55" s="91" t="s">
        <v>84</v>
      </c>
      <c r="F55" s="84">
        <v>5.6</v>
      </c>
    </row>
    <row r="56" spans="1:6" s="72" customFormat="1" ht="25.5">
      <c r="A56" s="83" t="s">
        <v>369</v>
      </c>
      <c r="B56" s="80" t="s">
        <v>83</v>
      </c>
      <c r="C56" s="81" t="s">
        <v>183</v>
      </c>
      <c r="D56" s="102">
        <f>F56/2</f>
        <v>2.8</v>
      </c>
      <c r="E56" s="91" t="s">
        <v>85</v>
      </c>
      <c r="F56" s="84">
        <v>5.6</v>
      </c>
    </row>
    <row r="57" spans="1:6" s="72" customFormat="1" ht="31.5" customHeight="1">
      <c r="A57" s="83" t="s">
        <v>170</v>
      </c>
      <c r="B57" s="80" t="s">
        <v>526</v>
      </c>
      <c r="C57" s="81" t="s">
        <v>183</v>
      </c>
      <c r="D57" s="102">
        <v>9.1</v>
      </c>
      <c r="E57" s="91" t="s">
        <v>527</v>
      </c>
      <c r="F57" s="84"/>
    </row>
    <row r="58" spans="1:6" s="72" customFormat="1" ht="14.25" customHeight="1">
      <c r="A58" s="207" t="s">
        <v>180</v>
      </c>
      <c r="B58" s="207"/>
      <c r="C58" s="207"/>
      <c r="D58" s="207"/>
      <c r="E58" s="207"/>
      <c r="F58" s="207"/>
    </row>
    <row r="59" spans="1:6" s="72" customFormat="1" ht="25.5">
      <c r="A59" s="87" t="s">
        <v>172</v>
      </c>
      <c r="B59" s="88" t="s">
        <v>575</v>
      </c>
      <c r="C59" s="89" t="s">
        <v>183</v>
      </c>
      <c r="D59" s="103">
        <v>0</v>
      </c>
      <c r="E59" s="117" t="s">
        <v>458</v>
      </c>
      <c r="F59" s="84"/>
    </row>
    <row r="60" spans="1:6" s="72" customFormat="1" ht="25.5">
      <c r="A60" s="83" t="s">
        <v>174</v>
      </c>
      <c r="B60" s="80" t="s">
        <v>528</v>
      </c>
      <c r="C60" s="81" t="s">
        <v>183</v>
      </c>
      <c r="D60" s="100">
        <v>0</v>
      </c>
      <c r="E60" s="117" t="s">
        <v>458</v>
      </c>
      <c r="F60" s="84"/>
    </row>
    <row r="61" spans="1:6" s="72" customFormat="1" ht="12.75">
      <c r="A61" s="83" t="s">
        <v>176</v>
      </c>
      <c r="B61" s="80" t="s">
        <v>529</v>
      </c>
      <c r="C61" s="81" t="s">
        <v>193</v>
      </c>
      <c r="D61" s="100">
        <v>0</v>
      </c>
      <c r="E61" s="117" t="s">
        <v>458</v>
      </c>
      <c r="F61" s="84"/>
    </row>
    <row r="62" spans="1:6" s="72" customFormat="1" ht="25.5">
      <c r="A62" s="83" t="s">
        <v>178</v>
      </c>
      <c r="B62" s="80" t="s">
        <v>530</v>
      </c>
      <c r="C62" s="81" t="s">
        <v>193</v>
      </c>
      <c r="D62" s="100">
        <v>1</v>
      </c>
      <c r="E62" s="118" t="s">
        <v>33</v>
      </c>
      <c r="F62" s="84"/>
    </row>
    <row r="63" spans="1:6" s="72" customFormat="1" ht="25.5">
      <c r="A63" s="83" t="s">
        <v>181</v>
      </c>
      <c r="B63" s="80" t="s">
        <v>531</v>
      </c>
      <c r="C63" s="81" t="s">
        <v>193</v>
      </c>
      <c r="D63" s="100">
        <v>0</v>
      </c>
      <c r="E63" s="117" t="s">
        <v>458</v>
      </c>
      <c r="F63" s="84"/>
    </row>
    <row r="64" spans="1:6" s="72" customFormat="1" ht="25.5">
      <c r="A64" s="83" t="s">
        <v>182</v>
      </c>
      <c r="B64" s="80" t="s">
        <v>532</v>
      </c>
      <c r="C64" s="81" t="s">
        <v>193</v>
      </c>
      <c r="D64" s="100">
        <v>0</v>
      </c>
      <c r="E64" s="117" t="s">
        <v>458</v>
      </c>
      <c r="F64" s="84"/>
    </row>
    <row r="65" spans="1:6" s="72" customFormat="1" ht="15" customHeight="1">
      <c r="A65" s="200" t="s">
        <v>203</v>
      </c>
      <c r="B65" s="201"/>
      <c r="C65" s="201"/>
      <c r="D65" s="201"/>
      <c r="E65" s="201"/>
      <c r="F65" s="202"/>
    </row>
    <row r="66" spans="1:6" s="72" customFormat="1" ht="13.5" customHeight="1">
      <c r="A66" s="172" t="s">
        <v>184</v>
      </c>
      <c r="B66" s="174" t="s">
        <v>526</v>
      </c>
      <c r="C66" s="176" t="s">
        <v>183</v>
      </c>
      <c r="D66" s="183">
        <v>58.48</v>
      </c>
      <c r="E66" s="91" t="s">
        <v>576</v>
      </c>
      <c r="F66" s="99">
        <f>D69</f>
        <v>30.2</v>
      </c>
    </row>
    <row r="67" spans="1:6" s="72" customFormat="1" ht="13.5" customHeight="1">
      <c r="A67" s="189"/>
      <c r="B67" s="190"/>
      <c r="C67" s="182"/>
      <c r="D67" s="184"/>
      <c r="E67" s="91" t="s">
        <v>577</v>
      </c>
      <c r="F67" s="84">
        <f>F20*1.5</f>
        <v>15</v>
      </c>
    </row>
    <row r="68" spans="1:6" s="72" customFormat="1" ht="13.5" customHeight="1">
      <c r="A68" s="173"/>
      <c r="B68" s="175"/>
      <c r="C68" s="177"/>
      <c r="D68" s="185"/>
      <c r="E68" s="116" t="s">
        <v>459</v>
      </c>
      <c r="F68" s="94"/>
    </row>
    <row r="69" spans="1:6" s="72" customFormat="1" ht="25.5">
      <c r="A69" s="83" t="s">
        <v>185</v>
      </c>
      <c r="B69" s="80" t="s">
        <v>533</v>
      </c>
      <c r="C69" s="81" t="s">
        <v>183</v>
      </c>
      <c r="D69" s="106">
        <v>30.2</v>
      </c>
      <c r="E69" s="91" t="s">
        <v>576</v>
      </c>
      <c r="F69" s="84"/>
    </row>
    <row r="70" spans="1:6" s="72" customFormat="1" ht="25.5">
      <c r="A70" s="83" t="s">
        <v>189</v>
      </c>
      <c r="B70" s="80" t="s">
        <v>534</v>
      </c>
      <c r="C70" s="81" t="s">
        <v>183</v>
      </c>
      <c r="D70" s="106">
        <f>D69*3</f>
        <v>90.6</v>
      </c>
      <c r="E70" s="90" t="s">
        <v>61</v>
      </c>
      <c r="F70" s="84"/>
    </row>
    <row r="71" spans="1:6" s="72" customFormat="1" ht="13.5" customHeight="1">
      <c r="A71" s="172" t="s">
        <v>192</v>
      </c>
      <c r="B71" s="174" t="s">
        <v>535</v>
      </c>
      <c r="C71" s="176" t="s">
        <v>183</v>
      </c>
      <c r="D71" s="183">
        <f>F71+F72+F73</f>
        <v>31.5</v>
      </c>
      <c r="E71" s="91" t="s">
        <v>71</v>
      </c>
      <c r="F71" s="84">
        <f>F20*1.5</f>
        <v>15</v>
      </c>
    </row>
    <row r="72" spans="1:6" s="72" customFormat="1" ht="13.5" customHeight="1">
      <c r="A72" s="189"/>
      <c r="B72" s="190"/>
      <c r="C72" s="182"/>
      <c r="D72" s="184"/>
      <c r="E72" s="91" t="s">
        <v>72</v>
      </c>
      <c r="F72" s="84">
        <f>F20*1.5</f>
        <v>15</v>
      </c>
    </row>
    <row r="73" spans="1:6" s="72" customFormat="1" ht="13.5" customHeight="1">
      <c r="A73" s="173"/>
      <c r="B73" s="175"/>
      <c r="C73" s="177"/>
      <c r="D73" s="185"/>
      <c r="E73" s="116" t="s">
        <v>73</v>
      </c>
      <c r="F73" s="84">
        <v>1.5</v>
      </c>
    </row>
    <row r="74" spans="1:6" s="72" customFormat="1" ht="13.5" customHeight="1">
      <c r="A74" s="172" t="s">
        <v>195</v>
      </c>
      <c r="B74" s="174" t="s">
        <v>578</v>
      </c>
      <c r="C74" s="176" t="s">
        <v>183</v>
      </c>
      <c r="D74" s="183">
        <f>F74+F75+F76</f>
        <v>31.5</v>
      </c>
      <c r="E74" s="91" t="s">
        <v>74</v>
      </c>
      <c r="F74" s="84">
        <f>F20*1.5</f>
        <v>15</v>
      </c>
    </row>
    <row r="75" spans="1:6" s="72" customFormat="1" ht="13.5" customHeight="1">
      <c r="A75" s="189"/>
      <c r="B75" s="190"/>
      <c r="C75" s="182"/>
      <c r="D75" s="184"/>
      <c r="E75" s="91" t="s">
        <v>75</v>
      </c>
      <c r="F75" s="84">
        <f>F20*1.5</f>
        <v>15</v>
      </c>
    </row>
    <row r="76" spans="1:6" s="72" customFormat="1" ht="13.5" customHeight="1">
      <c r="A76" s="173"/>
      <c r="B76" s="175"/>
      <c r="C76" s="177"/>
      <c r="D76" s="185"/>
      <c r="E76" s="116" t="s">
        <v>76</v>
      </c>
      <c r="F76" s="84">
        <v>1.5</v>
      </c>
    </row>
    <row r="77" spans="1:6" s="72" customFormat="1" ht="18.75" customHeight="1">
      <c r="A77" s="204" t="s">
        <v>213</v>
      </c>
      <c r="B77" s="205"/>
      <c r="C77" s="205"/>
      <c r="D77" s="206"/>
      <c r="E77" s="97"/>
      <c r="F77" s="84"/>
    </row>
    <row r="78" spans="1:6" s="72" customFormat="1" ht="25.5">
      <c r="A78" s="83" t="s">
        <v>197</v>
      </c>
      <c r="B78" s="80" t="s">
        <v>536</v>
      </c>
      <c r="C78" s="81" t="s">
        <v>183</v>
      </c>
      <c r="D78" s="107">
        <f>D69</f>
        <v>30.2</v>
      </c>
      <c r="E78" s="86" t="s">
        <v>576</v>
      </c>
      <c r="F78" s="84"/>
    </row>
    <row r="79" spans="1:6" s="72" customFormat="1" ht="12.75">
      <c r="A79" s="83" t="s">
        <v>200</v>
      </c>
      <c r="B79" s="80" t="s">
        <v>529</v>
      </c>
      <c r="C79" s="81" t="s">
        <v>193</v>
      </c>
      <c r="D79" s="100">
        <f>F20+1</f>
        <v>11</v>
      </c>
      <c r="E79" s="96" t="s">
        <v>62</v>
      </c>
      <c r="F79" s="84"/>
    </row>
    <row r="80" spans="1:6" s="72" customFormat="1" ht="18" customHeight="1">
      <c r="A80" s="186" t="s">
        <v>537</v>
      </c>
      <c r="B80" s="186"/>
      <c r="C80" s="186"/>
      <c r="D80" s="186"/>
      <c r="E80" s="186"/>
      <c r="F80" s="186"/>
    </row>
    <row r="81" spans="1:6" s="72" customFormat="1" ht="14.25" customHeight="1">
      <c r="A81" s="172" t="s">
        <v>201</v>
      </c>
      <c r="B81" s="174" t="s">
        <v>460</v>
      </c>
      <c r="C81" s="176" t="s">
        <v>538</v>
      </c>
      <c r="D81" s="178">
        <f>F81+F82</f>
        <v>60</v>
      </c>
      <c r="E81" s="120" t="s">
        <v>45</v>
      </c>
      <c r="F81" s="84">
        <v>60</v>
      </c>
    </row>
    <row r="82" spans="1:6" s="72" customFormat="1" ht="13.5" customHeight="1">
      <c r="A82" s="173"/>
      <c r="B82" s="175"/>
      <c r="C82" s="177"/>
      <c r="D82" s="179"/>
      <c r="E82" s="118"/>
      <c r="F82" s="84"/>
    </row>
    <row r="83" spans="1:6" s="72" customFormat="1" ht="12.75">
      <c r="A83" s="172" t="s">
        <v>202</v>
      </c>
      <c r="B83" s="174" t="s">
        <v>34</v>
      </c>
      <c r="C83" s="176" t="s">
        <v>539</v>
      </c>
      <c r="D83" s="180">
        <f>F83*F84*0.7*0.5</f>
        <v>6.600999999999998</v>
      </c>
      <c r="E83" s="120" t="s">
        <v>63</v>
      </c>
      <c r="F83" s="94">
        <v>4.1</v>
      </c>
    </row>
    <row r="84" spans="1:6" s="72" customFormat="1" ht="12.75">
      <c r="A84" s="173"/>
      <c r="B84" s="175"/>
      <c r="C84" s="177"/>
      <c r="D84" s="181"/>
      <c r="E84" s="120" t="s">
        <v>64</v>
      </c>
      <c r="F84" s="94">
        <v>4.6</v>
      </c>
    </row>
    <row r="85" spans="1:6" s="72" customFormat="1" ht="25.5">
      <c r="A85" s="83" t="s">
        <v>204</v>
      </c>
      <c r="B85" s="80" t="s">
        <v>35</v>
      </c>
      <c r="C85" s="81" t="s">
        <v>539</v>
      </c>
      <c r="D85" s="110">
        <f>F83*F84*0.3*0.5</f>
        <v>2.8289999999999993</v>
      </c>
      <c r="E85" s="119"/>
      <c r="F85" s="84"/>
    </row>
    <row r="86" spans="1:6" s="72" customFormat="1" ht="25.5">
      <c r="A86" s="83" t="s">
        <v>205</v>
      </c>
      <c r="B86" s="80" t="s">
        <v>36</v>
      </c>
      <c r="C86" s="81" t="s">
        <v>539</v>
      </c>
      <c r="D86" s="111">
        <f>F83*F84*0.5</f>
        <v>9.429999999999998</v>
      </c>
      <c r="E86" s="118"/>
      <c r="F86" s="84"/>
    </row>
    <row r="87" spans="1:6" s="72" customFormat="1" ht="25.5">
      <c r="A87" s="83" t="s">
        <v>206</v>
      </c>
      <c r="B87" s="80" t="s">
        <v>37</v>
      </c>
      <c r="C87" s="81" t="s">
        <v>539</v>
      </c>
      <c r="D87" s="121">
        <v>8.8451</v>
      </c>
      <c r="E87" s="118" t="s">
        <v>581</v>
      </c>
      <c r="F87" s="84"/>
    </row>
    <row r="88" spans="1:6" s="72" customFormat="1" ht="25.5">
      <c r="A88" s="83" t="s">
        <v>208</v>
      </c>
      <c r="B88" s="80" t="s">
        <v>38</v>
      </c>
      <c r="C88" s="81" t="s">
        <v>539</v>
      </c>
      <c r="D88" s="121">
        <f>D87</f>
        <v>8.8451</v>
      </c>
      <c r="E88" s="118" t="s">
        <v>581</v>
      </c>
      <c r="F88" s="84"/>
    </row>
    <row r="89" spans="1:6" s="72" customFormat="1" ht="25.5">
      <c r="A89" s="83" t="s">
        <v>211</v>
      </c>
      <c r="B89" s="80" t="s">
        <v>39</v>
      </c>
      <c r="C89" s="81" t="s">
        <v>539</v>
      </c>
      <c r="D89" s="111">
        <v>17.738</v>
      </c>
      <c r="E89" s="118" t="s">
        <v>582</v>
      </c>
      <c r="F89" s="84"/>
    </row>
    <row r="90" spans="1:6" s="72" customFormat="1" ht="25.5">
      <c r="A90" s="83" t="s">
        <v>214</v>
      </c>
      <c r="B90" s="80" t="s">
        <v>40</v>
      </c>
      <c r="C90" s="81" t="s">
        <v>539</v>
      </c>
      <c r="D90" s="111">
        <f>D89/0.7*0.3</f>
        <v>7.601999999999999</v>
      </c>
      <c r="E90" s="118" t="s">
        <v>582</v>
      </c>
      <c r="F90" s="84"/>
    </row>
    <row r="91" spans="1:6" s="72" customFormat="1" ht="25.5">
      <c r="A91" s="83" t="s">
        <v>216</v>
      </c>
      <c r="B91" s="80" t="s">
        <v>41</v>
      </c>
      <c r="C91" s="81" t="s">
        <v>539</v>
      </c>
      <c r="D91" s="106">
        <f>D90/0.3</f>
        <v>25.34</v>
      </c>
      <c r="E91" s="118"/>
      <c r="F91" s="84"/>
    </row>
    <row r="92" spans="1:6" s="72" customFormat="1" ht="25.5">
      <c r="A92" s="83" t="s">
        <v>217</v>
      </c>
      <c r="B92" s="80" t="s">
        <v>540</v>
      </c>
      <c r="C92" s="81" t="s">
        <v>539</v>
      </c>
      <c r="D92" s="112">
        <v>4</v>
      </c>
      <c r="E92" s="82" t="s">
        <v>580</v>
      </c>
      <c r="F92" s="84"/>
    </row>
    <row r="93" spans="1:6" s="72" customFormat="1" ht="25.5">
      <c r="A93" s="83" t="s">
        <v>218</v>
      </c>
      <c r="B93" s="80" t="s">
        <v>60</v>
      </c>
      <c r="C93" s="81" t="s">
        <v>193</v>
      </c>
      <c r="D93" s="112">
        <f>F20</f>
        <v>10</v>
      </c>
      <c r="E93" s="82" t="s">
        <v>579</v>
      </c>
      <c r="F93" s="84"/>
    </row>
    <row r="94" spans="1:6" s="72" customFormat="1" ht="12.75">
      <c r="A94" s="83" t="s">
        <v>221</v>
      </c>
      <c r="B94" s="80" t="s">
        <v>541</v>
      </c>
      <c r="C94" s="81" t="s">
        <v>112</v>
      </c>
      <c r="D94" s="107">
        <v>0.27</v>
      </c>
      <c r="E94" s="118"/>
      <c r="F94" s="84"/>
    </row>
    <row r="95" spans="1:6" s="72" customFormat="1" ht="12.75">
      <c r="A95" s="172" t="s">
        <v>222</v>
      </c>
      <c r="B95" s="174" t="s">
        <v>544</v>
      </c>
      <c r="C95" s="176" t="s">
        <v>539</v>
      </c>
      <c r="D95" s="187">
        <f>F95*F96</f>
        <v>2.754</v>
      </c>
      <c r="E95" s="120" t="s">
        <v>65</v>
      </c>
      <c r="F95" s="94">
        <v>1.62</v>
      </c>
    </row>
    <row r="96" spans="1:6" s="72" customFormat="1" ht="12.75">
      <c r="A96" s="173"/>
      <c r="B96" s="175"/>
      <c r="C96" s="177"/>
      <c r="D96" s="188"/>
      <c r="E96" s="120" t="s">
        <v>66</v>
      </c>
      <c r="F96" s="94">
        <v>1.7</v>
      </c>
    </row>
    <row r="97" spans="1:6" s="72" customFormat="1" ht="25.5">
      <c r="A97" s="83" t="s">
        <v>224</v>
      </c>
      <c r="B97" s="80" t="s">
        <v>77</v>
      </c>
      <c r="C97" s="81" t="s">
        <v>538</v>
      </c>
      <c r="D97" s="106">
        <f>F97*F20</f>
        <v>136</v>
      </c>
      <c r="E97" s="120" t="s">
        <v>59</v>
      </c>
      <c r="F97" s="94">
        <v>13.6</v>
      </c>
    </row>
    <row r="98" spans="1:6" s="72" customFormat="1" ht="25.5">
      <c r="A98" s="83" t="s">
        <v>227</v>
      </c>
      <c r="B98" s="80" t="s">
        <v>78</v>
      </c>
      <c r="C98" s="81" t="s">
        <v>538</v>
      </c>
      <c r="D98" s="106">
        <f>F98*F20</f>
        <v>21</v>
      </c>
      <c r="E98" s="120" t="s">
        <v>59</v>
      </c>
      <c r="F98" s="94">
        <v>2.1</v>
      </c>
    </row>
    <row r="99" spans="1:6" s="72" customFormat="1" ht="25.5">
      <c r="A99" s="83" t="s">
        <v>230</v>
      </c>
      <c r="B99" s="80" t="s">
        <v>79</v>
      </c>
      <c r="C99" s="81" t="s">
        <v>545</v>
      </c>
      <c r="D99" s="107">
        <f>4.7*F20</f>
        <v>47</v>
      </c>
      <c r="E99" s="118" t="s">
        <v>583</v>
      </c>
      <c r="F99" s="94"/>
    </row>
    <row r="100" spans="1:6" s="72" customFormat="1" ht="25.5">
      <c r="A100" s="83" t="s">
        <v>234</v>
      </c>
      <c r="B100" s="80" t="s">
        <v>546</v>
      </c>
      <c r="C100" s="81" t="s">
        <v>539</v>
      </c>
      <c r="D100" s="111">
        <v>186.528</v>
      </c>
      <c r="E100" s="118" t="s">
        <v>584</v>
      </c>
      <c r="F100" s="84"/>
    </row>
    <row r="101" spans="1:6" s="72" customFormat="1" ht="25.5">
      <c r="A101" s="83" t="s">
        <v>235</v>
      </c>
      <c r="B101" s="80" t="s">
        <v>547</v>
      </c>
      <c r="C101" s="81" t="s">
        <v>548</v>
      </c>
      <c r="D101" s="113">
        <v>0.4076</v>
      </c>
      <c r="E101" s="118"/>
      <c r="F101" s="84"/>
    </row>
    <row r="102" spans="1:6" s="72" customFormat="1" ht="14.25" customHeight="1">
      <c r="A102" s="169" t="s">
        <v>549</v>
      </c>
      <c r="B102" s="170"/>
      <c r="C102" s="170"/>
      <c r="D102" s="170"/>
      <c r="E102" s="170"/>
      <c r="F102" s="171"/>
    </row>
    <row r="103" spans="1:6" s="72" customFormat="1" ht="27.75" customHeight="1">
      <c r="A103" s="83" t="s">
        <v>237</v>
      </c>
      <c r="B103" s="80" t="s">
        <v>585</v>
      </c>
      <c r="C103" s="81" t="s">
        <v>550</v>
      </c>
      <c r="D103" s="102">
        <v>1</v>
      </c>
      <c r="E103" s="115" t="s">
        <v>563</v>
      </c>
      <c r="F103" s="84">
        <f>F20</f>
        <v>10</v>
      </c>
    </row>
    <row r="104" spans="1:6" s="72" customFormat="1" ht="25.5">
      <c r="A104" s="83" t="s">
        <v>90</v>
      </c>
      <c r="B104" s="80" t="s">
        <v>82</v>
      </c>
      <c r="C104" s="81" t="s">
        <v>81</v>
      </c>
      <c r="D104" s="102">
        <v>1</v>
      </c>
      <c r="E104" s="115" t="s">
        <v>86</v>
      </c>
      <c r="F104" s="84">
        <f>F103</f>
        <v>10</v>
      </c>
    </row>
    <row r="105" spans="1:6" s="72" customFormat="1" ht="15" customHeight="1">
      <c r="A105" s="169" t="s">
        <v>551</v>
      </c>
      <c r="B105" s="170"/>
      <c r="C105" s="170"/>
      <c r="D105" s="170"/>
      <c r="E105" s="170"/>
      <c r="F105" s="171"/>
    </row>
    <row r="106" spans="1:6" s="72" customFormat="1" ht="25.5">
      <c r="A106" s="83" t="s">
        <v>93</v>
      </c>
      <c r="B106" s="80" t="s">
        <v>587</v>
      </c>
      <c r="C106" s="81" t="s">
        <v>193</v>
      </c>
      <c r="D106" s="100">
        <v>2</v>
      </c>
      <c r="E106" s="96"/>
      <c r="F106" s="84"/>
    </row>
    <row r="107" spans="1:6" s="72" customFormat="1" ht="25.5">
      <c r="A107" s="83" t="s">
        <v>96</v>
      </c>
      <c r="B107" s="80" t="s">
        <v>586</v>
      </c>
      <c r="C107" s="81" t="s">
        <v>193</v>
      </c>
      <c r="D107" s="102">
        <v>1</v>
      </c>
      <c r="E107" s="96"/>
      <c r="F107" s="84"/>
    </row>
    <row r="108" spans="1:6" s="72" customFormat="1" ht="25.5">
      <c r="A108" s="83" t="s">
        <v>99</v>
      </c>
      <c r="B108" s="80" t="s">
        <v>552</v>
      </c>
      <c r="C108" s="81" t="s">
        <v>193</v>
      </c>
      <c r="D108" s="102">
        <v>1</v>
      </c>
      <c r="E108" s="96"/>
      <c r="F108" s="84"/>
    </row>
    <row r="109" spans="1:6" s="72" customFormat="1" ht="12.75">
      <c r="A109" s="83" t="s">
        <v>101</v>
      </c>
      <c r="B109" s="80" t="s">
        <v>553</v>
      </c>
      <c r="C109" s="81" t="s">
        <v>183</v>
      </c>
      <c r="D109" s="102">
        <v>5</v>
      </c>
      <c r="E109" s="96"/>
      <c r="F109" s="84"/>
    </row>
    <row r="110" spans="1:6" s="72" customFormat="1" ht="25.5">
      <c r="A110" s="83" t="s">
        <v>102</v>
      </c>
      <c r="B110" s="80" t="s">
        <v>554</v>
      </c>
      <c r="C110" s="81" t="s">
        <v>555</v>
      </c>
      <c r="D110" s="100">
        <v>1</v>
      </c>
      <c r="E110" s="96"/>
      <c r="F110" s="84"/>
    </row>
  </sheetData>
  <sheetProtection/>
  <mergeCells count="59">
    <mergeCell ref="A105:F105"/>
    <mergeCell ref="A77:D77"/>
    <mergeCell ref="A58:F58"/>
    <mergeCell ref="A65:F65"/>
    <mergeCell ref="A66:A68"/>
    <mergeCell ref="B66:B68"/>
    <mergeCell ref="C66:C68"/>
    <mergeCell ref="D66:D68"/>
    <mergeCell ref="A74:A76"/>
    <mergeCell ref="B74:B76"/>
    <mergeCell ref="A7:E7"/>
    <mergeCell ref="A8:E8"/>
    <mergeCell ref="E10:F10"/>
    <mergeCell ref="E11:F11"/>
    <mergeCell ref="A39:F39"/>
    <mergeCell ref="A38:F38"/>
    <mergeCell ref="A9:C9"/>
    <mergeCell ref="D9:E9"/>
    <mergeCell ref="A12:F12"/>
    <mergeCell ref="A44:A46"/>
    <mergeCell ref="C44:C46"/>
    <mergeCell ref="B44:B46"/>
    <mergeCell ref="D44:D46"/>
    <mergeCell ref="A42:A43"/>
    <mergeCell ref="B42:B43"/>
    <mergeCell ref="C42:C43"/>
    <mergeCell ref="D42:D43"/>
    <mergeCell ref="A50:A51"/>
    <mergeCell ref="B50:B51"/>
    <mergeCell ref="C50:C51"/>
    <mergeCell ref="D50:D51"/>
    <mergeCell ref="A47:A49"/>
    <mergeCell ref="B47:B49"/>
    <mergeCell ref="C47:C49"/>
    <mergeCell ref="D47:D49"/>
    <mergeCell ref="A71:A73"/>
    <mergeCell ref="B71:B73"/>
    <mergeCell ref="C71:C73"/>
    <mergeCell ref="D71:D73"/>
    <mergeCell ref="A52:A54"/>
    <mergeCell ref="B52:B54"/>
    <mergeCell ref="C52:C54"/>
    <mergeCell ref="D52:D54"/>
    <mergeCell ref="C74:C76"/>
    <mergeCell ref="D74:D76"/>
    <mergeCell ref="A80:F80"/>
    <mergeCell ref="A95:A96"/>
    <mergeCell ref="B95:B96"/>
    <mergeCell ref="C95:C96"/>
    <mergeCell ref="D95:D96"/>
    <mergeCell ref="A102:F102"/>
    <mergeCell ref="A81:A82"/>
    <mergeCell ref="B81:B82"/>
    <mergeCell ref="C81:C82"/>
    <mergeCell ref="D81:D82"/>
    <mergeCell ref="A83:A84"/>
    <mergeCell ref="B83:B84"/>
    <mergeCell ref="C83:C84"/>
    <mergeCell ref="D83:D84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Козлова Т.А.</cp:lastModifiedBy>
  <cp:lastPrinted>2020-06-22T04:22:36Z</cp:lastPrinted>
  <dcterms:created xsi:type="dcterms:W3CDTF">2012-09-25T04:33:48Z</dcterms:created>
  <dcterms:modified xsi:type="dcterms:W3CDTF">2020-06-29T13:12:25Z</dcterms:modified>
  <cp:category/>
  <cp:version/>
  <cp:contentType/>
  <cp:contentStatus/>
</cp:coreProperties>
</file>